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0" documentId="8_{DF5E401E-20B6-4EDF-99F1-99D2B74A958E}" xr6:coauthVersionLast="47" xr6:coauthVersionMax="47" xr10:uidLastSave="{00000000-0000-0000-0000-000000000000}"/>
  <bookViews>
    <workbookView xWindow="-120" yWindow="-120" windowWidth="29040" windowHeight="15840" firstSheet="3" activeTab="3" xr2:uid="{B88C7FD0-E993-466A-A8F7-EDEFF2F105CF}"/>
  </bookViews>
  <sheets>
    <sheet name="2022-2023 Budget" sheetId="2" r:id="rId1"/>
    <sheet name="September 2022" sheetId="1" r:id="rId2"/>
    <sheet name="October 2022" sheetId="3" r:id="rId3"/>
    <sheet name="November 2022" sheetId="5" r:id="rId4"/>
    <sheet name="Sheet1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F70" i="5"/>
  <c r="F59" i="5"/>
  <c r="F58" i="5"/>
  <c r="F55" i="5"/>
  <c r="F51" i="5"/>
  <c r="F48" i="5"/>
  <c r="F44" i="5"/>
  <c r="F40" i="5"/>
  <c r="F36" i="5"/>
  <c r="F35" i="5"/>
  <c r="F29" i="5"/>
  <c r="F28" i="5"/>
  <c r="F21" i="5"/>
  <c r="F15" i="5"/>
  <c r="F13" i="5"/>
  <c r="D29" i="5"/>
  <c r="D31" i="5" s="1"/>
  <c r="C90" i="5"/>
  <c r="B90" i="5"/>
  <c r="G89" i="5"/>
  <c r="F88" i="5"/>
  <c r="F87" i="5"/>
  <c r="F86" i="5"/>
  <c r="G86" i="5" s="1"/>
  <c r="F85" i="5"/>
  <c r="F84" i="5"/>
  <c r="F83" i="5"/>
  <c r="F82" i="5"/>
  <c r="F80" i="5"/>
  <c r="C76" i="5"/>
  <c r="E72" i="5"/>
  <c r="D72" i="5"/>
  <c r="C72" i="5"/>
  <c r="B72" i="5"/>
  <c r="F71" i="5"/>
  <c r="G70" i="5"/>
  <c r="G72" i="5" s="1"/>
  <c r="F67" i="5"/>
  <c r="F66" i="5"/>
  <c r="F64" i="5"/>
  <c r="F57" i="5"/>
  <c r="F53" i="5"/>
  <c r="F50" i="5"/>
  <c r="F45" i="5"/>
  <c r="F38" i="5"/>
  <c r="F33" i="5"/>
  <c r="F72" i="5" s="1"/>
  <c r="G31" i="5"/>
  <c r="G74" i="5" s="1"/>
  <c r="D74" i="5"/>
  <c r="C31" i="5"/>
  <c r="C74" i="5" s="1"/>
  <c r="B31" i="5"/>
  <c r="B74" i="5" s="1"/>
  <c r="B77" i="5" s="1"/>
  <c r="F30" i="5"/>
  <c r="E31" i="5"/>
  <c r="E74" i="5" s="1"/>
  <c r="F26" i="5"/>
  <c r="F24" i="5"/>
  <c r="F23" i="5"/>
  <c r="F22" i="5"/>
  <c r="F18" i="5"/>
  <c r="F17" i="5"/>
  <c r="F12" i="5"/>
  <c r="F31" i="5"/>
  <c r="F74" i="5" s="1"/>
  <c r="F29" i="3"/>
  <c r="E29" i="3"/>
  <c r="F82" i="3"/>
  <c r="F70" i="3"/>
  <c r="F66" i="3"/>
  <c r="F58" i="3"/>
  <c r="F57" i="3"/>
  <c r="F44" i="3"/>
  <c r="F38" i="3"/>
  <c r="F36" i="3"/>
  <c r="F35" i="3"/>
  <c r="F33" i="3"/>
  <c r="F26" i="3"/>
  <c r="F23" i="3"/>
  <c r="F21" i="3"/>
  <c r="F15" i="3"/>
  <c r="F13" i="3"/>
  <c r="F10" i="3"/>
  <c r="D72" i="3"/>
  <c r="C90" i="3"/>
  <c r="B90" i="3"/>
  <c r="G89" i="3"/>
  <c r="F88" i="3"/>
  <c r="F87" i="3"/>
  <c r="F86" i="3"/>
  <c r="G86" i="3" s="1"/>
  <c r="F85" i="3"/>
  <c r="F84" i="3"/>
  <c r="F83" i="3"/>
  <c r="F80" i="3"/>
  <c r="C76" i="3"/>
  <c r="E72" i="3"/>
  <c r="C72" i="3"/>
  <c r="B72" i="3"/>
  <c r="F71" i="3"/>
  <c r="G70" i="3"/>
  <c r="G72" i="3" s="1"/>
  <c r="F67" i="3"/>
  <c r="F64" i="3"/>
  <c r="F59" i="3"/>
  <c r="F53" i="3"/>
  <c r="F51" i="3"/>
  <c r="F50" i="3"/>
  <c r="F45" i="3"/>
  <c r="F40" i="3"/>
  <c r="F72" i="3"/>
  <c r="G31" i="3"/>
  <c r="G74" i="3" s="1"/>
  <c r="E31" i="3"/>
  <c r="E74" i="3" s="1"/>
  <c r="D31" i="3"/>
  <c r="D74" i="3" s="1"/>
  <c r="C31" i="3"/>
  <c r="C74" i="3" s="1"/>
  <c r="B31" i="3"/>
  <c r="B74" i="3" s="1"/>
  <c r="B77" i="3" s="1"/>
  <c r="F30" i="3"/>
  <c r="F24" i="3"/>
  <c r="F22" i="3"/>
  <c r="F18" i="3"/>
  <c r="F17" i="3"/>
  <c r="F12" i="3"/>
  <c r="F31" i="3" s="1"/>
  <c r="F74" i="3" s="1"/>
  <c r="F67" i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C91" i="5" l="1"/>
  <c r="F76" i="5"/>
  <c r="C77" i="5"/>
  <c r="F90" i="5"/>
  <c r="G80" i="5"/>
  <c r="G90" i="5" s="1"/>
  <c r="B91" i="5"/>
  <c r="B92" i="5" s="1"/>
  <c r="C92" i="5"/>
  <c r="C91" i="3"/>
  <c r="F76" i="3"/>
  <c r="C77" i="3"/>
  <c r="F90" i="3"/>
  <c r="G80" i="3"/>
  <c r="G90" i="3" s="1"/>
  <c r="B91" i="3"/>
  <c r="B92" i="3" s="1"/>
  <c r="C92" i="3"/>
  <c r="B90" i="1"/>
  <c r="B91" i="1" s="1"/>
  <c r="B31" i="1"/>
  <c r="C76" i="1"/>
  <c r="F72" i="1"/>
  <c r="E72" i="1"/>
  <c r="C72" i="1"/>
  <c r="B72" i="1"/>
  <c r="E31" i="1"/>
  <c r="E74" i="1" s="1"/>
  <c r="C31" i="1"/>
  <c r="F31" i="1"/>
  <c r="F91" i="5" l="1"/>
  <c r="F92" i="5" s="1"/>
  <c r="F77" i="5"/>
  <c r="G76" i="5"/>
  <c r="G77" i="5" s="1"/>
  <c r="G91" i="5" s="1"/>
  <c r="G92" i="5" s="1"/>
  <c r="F91" i="3"/>
  <c r="F92" i="3" s="1"/>
  <c r="F77" i="3"/>
  <c r="G76" i="3"/>
  <c r="G77" i="3" s="1"/>
  <c r="G91" i="3" s="1"/>
  <c r="G92" i="3" s="1"/>
  <c r="C90" i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<sst xmlns="http://schemas.openxmlformats.org/spreadsheetml/2006/main" count="312" uniqueCount="92">
  <si>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</si>
  <si>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</si>
  <si>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</si>
  <si>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</si>
  <si>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</si>
  <si>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</si>
  <si>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</si>
  <si>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</si>
  <si>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</si>
  <si>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</si>
  <si>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</si>
  <si>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</si>
  <si>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</si>
  <si>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</si>
  <si>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</si>
  <si>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</si>
  <si>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</si>
  <si>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</si>
  <si>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</si>
  <si>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</si>
  <si>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</si>
  <si>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</si>
  <si>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</si>
  <si>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</si>
  <si>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</si>
  <si>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</si>
  <si>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</si>
  <si>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</si>
  <si>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</si>
  <si>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</si>
  <si>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</si>
  <si>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</si>
  <si>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</si>
  <si>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</si>
  <si>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</si>
  <si>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</si>
  <si>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</si>
  <si>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</si>
  <si>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</si>
  <si>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</si>
  <si>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</si>
  <si>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</si>
  <si>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</si>
  <si>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</si>
  <si>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</si>
  <si>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</si>
  <si>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</si>
  <si>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</si>
  <si>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</si>
  <si>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</si>
  <si>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</si>
  <si>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</si>
  <si>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</si>
  <si>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</si>
  <si>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</si>
  <si>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</si>
  <si>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</si>
  <si>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</si>
  <si>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</si>
  <si>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</si>
  <si>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</si>
  <si>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</si>
  <si>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</si>
  <si>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</si>
  <si>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</si>
  <si>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</si>
  <si>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</si>
  <si>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</si>
  <si>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</si>
  <si>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</si>
  <si>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</si>
  <si>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</si>
  <si>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</si>
  <si>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</si>
  <si>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</si>
  <si>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</si>
  <si>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</si>
  <si>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</si>
  <si>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</si>
  <si>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</si>
  <si>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</si>
  <si>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</si>
  <si>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</si>
  <si>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</si>
  <si>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</si>
  <si>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</si>
  <si>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</si>
  <si>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</si>
  <si>
    <t>October</t>
  </si>
  <si>
    <t>As of 10/31/22</t>
  </si>
  <si>
    <t>November</t>
  </si>
  <si>
    <t>As of 11/30/22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</si>
</sst>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0" xfId="0" applyNumberFormat="1" applyFont="1" applyFill="1" applyAlignment="1">
      <alignment horizontal="right"/>
    </xf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 horizontal="right"/>
    </xf>
    <xf numFmtId="38" fontId="6" fillId="0" borderId="17" xfId="0" applyNumberFormat="1" applyFont="1" applyFill="1" applyBorder="1" applyAlignment="1">
      <alignment horizontal="right"/>
    </xf>
    <xf numFmtId="38" fontId="0" fillId="0" borderId="17" xfId="0" applyNumberFormat="1" applyFill="1" applyBorder="1"/>
    <xf numFmtId="38" fontId="6" fillId="0" borderId="16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dimension ref="A1:J92"/>
  <sheetViews>
    <sheetView topLeftCell="A14" workbookViewId="0">
      <selection activeCell="E4" sqref="E4"/>
    </sheetView>
  </sheetViews>
  <sheetFormatPr defaultColWidth="8.7109375" defaultRowHeight="15"/>
  <cols>
    <col min="1" max="1" width="36.42578125" customWidth="1"/>
    <col min="2" max="2" width="14.28515625" customWidth="1"/>
    <col min="3" max="3" width="11.28515625" customWidth="1"/>
    <col min="4" max="5" width="11.7109375" bestFit="1" customWidth="1"/>
    <col min="6" max="6" width="15.42578125" bestFit="1" customWidth="1"/>
    <col min="7" max="7" width="12.85546875" customWidth="1"/>
    <col min="9" max="9" width="11.5703125" bestFit="1" customWidth="1"/>
    <col min="10" max="10" width="9" bestFit="1" customWidth="1"/>
  </cols>
  <sheetData>
    <row r="1" spans="1:7" ht="15" customHeight="1">
      <c r="A1" s="1" t="s">
        <v>0</v>
      </c>
    </row>
    <row r="2" spans="1:7" ht="15" customHeight="1" thickBot="1">
      <c r="A2" s="1"/>
    </row>
    <row r="3" spans="1:7" ht="15" customHeight="1" thickBot="1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" customHeight="1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>
      <c r="A6" s="11" t="s">
        <v>11</v>
      </c>
      <c r="B6" s="12"/>
      <c r="C6" s="13"/>
      <c r="D6" s="14"/>
      <c r="E6" s="14"/>
      <c r="F6" s="14"/>
      <c r="G6" s="15"/>
    </row>
    <row r="7" spans="1:7" ht="15" customHeight="1">
      <c r="A7" s="16" t="s">
        <v>12</v>
      </c>
      <c r="B7" s="17">
        <v>3000</v>
      </c>
      <c r="C7" s="18">
        <v>0</v>
      </c>
      <c r="D7" s="56"/>
      <c r="E7" s="56"/>
      <c r="F7" s="57"/>
      <c r="G7" s="58">
        <v>3000</v>
      </c>
    </row>
    <row r="8" spans="1:7" ht="15" customHeight="1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>
      <c r="A15" s="16" t="s">
        <v>20</v>
      </c>
      <c r="B15" s="17">
        <v>59497.68</v>
      </c>
      <c r="C15" s="18">
        <v>20000</v>
      </c>
      <c r="D15" s="56"/>
      <c r="E15" s="56"/>
      <c r="F15" s="57"/>
      <c r="G15" s="58">
        <v>45000</v>
      </c>
    </row>
    <row r="16" spans="1:7" ht="15" customHeight="1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>
      <c r="A22" s="23" t="s">
        <v>27</v>
      </c>
      <c r="B22" s="17">
        <v>324.36</v>
      </c>
      <c r="C22" s="21">
        <v>0</v>
      </c>
      <c r="D22" s="59">
        <v>120</v>
      </c>
      <c r="E22" s="59"/>
      <c r="F22" s="57">
        <f>120</f>
        <v>120</v>
      </c>
      <c r="G22" s="58">
        <v>0</v>
      </c>
    </row>
    <row r="23" spans="1:7" ht="15" customHeight="1">
      <c r="A23" s="16" t="s">
        <v>28</v>
      </c>
      <c r="B23" s="17">
        <v>750.75</v>
      </c>
      <c r="C23" s="18">
        <v>1000</v>
      </c>
      <c r="D23" s="56">
        <v>943.5</v>
      </c>
      <c r="E23" s="56">
        <v>280.5</v>
      </c>
      <c r="F23" s="57">
        <f>76.5+944+281</f>
        <v>1301.5</v>
      </c>
      <c r="G23" s="58">
        <v>1000</v>
      </c>
    </row>
    <row r="24" spans="1:7" ht="15" customHeight="1">
      <c r="A24" s="16" t="s">
        <v>29</v>
      </c>
      <c r="B24" s="17">
        <v>0</v>
      </c>
      <c r="C24" s="18">
        <v>3000</v>
      </c>
      <c r="D24" s="56"/>
      <c r="E24" s="56">
        <v>1400</v>
      </c>
      <c r="F24" s="57">
        <f>1400</f>
        <v>1400</v>
      </c>
      <c r="G24" s="58">
        <v>0</v>
      </c>
    </row>
    <row r="25" spans="1:7" ht="15" customHeight="1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>
      <c r="A26" s="16" t="s">
        <v>31</v>
      </c>
      <c r="B26" s="17">
        <v>1764.89</v>
      </c>
      <c r="C26" s="18">
        <v>2000</v>
      </c>
      <c r="D26" s="56"/>
      <c r="E26" s="56">
        <v>-161.37</v>
      </c>
      <c r="F26" s="57">
        <v>-161</v>
      </c>
      <c r="G26" s="58">
        <v>2000</v>
      </c>
    </row>
    <row r="27" spans="1:7" ht="15" customHeight="1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>
      <c r="A30" s="16" t="s">
        <v>35</v>
      </c>
      <c r="B30" s="17">
        <v>180</v>
      </c>
      <c r="C30" s="18">
        <v>1000</v>
      </c>
      <c r="D30" s="56"/>
      <c r="E30" s="56">
        <v>2593.36</v>
      </c>
      <c r="F30" s="57">
        <f>2593.36</f>
        <v>2593.36</v>
      </c>
      <c r="G30" s="58">
        <v>2000</v>
      </c>
    </row>
    <row r="31" spans="1:7" s="11" customFormat="1" ht="15" customHeight="1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>
      <c r="A40" s="16" t="s">
        <v>18</v>
      </c>
      <c r="B40" s="17">
        <v>-606.65</v>
      </c>
      <c r="C40" s="18">
        <v>-1275</v>
      </c>
      <c r="D40" s="56"/>
      <c r="E40" s="56">
        <v>-1013.5</v>
      </c>
      <c r="F40" s="57">
        <f>-1013.5</f>
        <v>-1013.5</v>
      </c>
      <c r="G40" s="58">
        <v>-1000</v>
      </c>
    </row>
    <row r="41" spans="1:7" ht="15" customHeight="1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>
      <c r="A55" s="16" t="s">
        <v>53</v>
      </c>
      <c r="B55" s="17">
        <v>0</v>
      </c>
      <c r="C55" s="18">
        <v>0</v>
      </c>
      <c r="D55" s="56"/>
      <c r="E55" s="56"/>
      <c r="F55" s="57"/>
      <c r="G55" s="58">
        <v>-44000</v>
      </c>
    </row>
    <row r="56" spans="1:7" ht="15" customHeight="1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>
      <c r="A64" s="16" t="s">
        <v>62</v>
      </c>
      <c r="B64" s="17">
        <v>-2361.84</v>
      </c>
      <c r="C64" s="18">
        <v>0</v>
      </c>
      <c r="D64" s="56"/>
      <c r="E64" s="56">
        <v>-639.76</v>
      </c>
      <c r="F64" s="57">
        <f>-639.73</f>
        <v>-639.73</v>
      </c>
      <c r="G64" s="58">
        <v>-2400</v>
      </c>
    </row>
    <row r="65" spans="1:10" ht="15" customHeight="1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>
      <c r="A68" s="16" t="s">
        <v>12</v>
      </c>
      <c r="B68" s="17">
        <v>-1641.29</v>
      </c>
      <c r="C68" s="18">
        <v>0</v>
      </c>
      <c r="D68" s="56"/>
      <c r="E68" s="56"/>
      <c r="F68" s="57"/>
      <c r="G68" s="58">
        <v>-2500</v>
      </c>
    </row>
    <row r="69" spans="1:10" ht="15" customHeight="1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>
      <c r="A71" s="30" t="s">
        <v>67</v>
      </c>
      <c r="B71" s="31">
        <v>-2096.9899999999998</v>
      </c>
      <c r="C71" s="32">
        <v>0</v>
      </c>
      <c r="D71" s="60"/>
      <c r="E71" s="60">
        <v>-8627.84</v>
      </c>
      <c r="F71" s="61">
        <f>-8627.84</f>
        <v>-8627.84</v>
      </c>
      <c r="G71" s="62">
        <v>-14253</v>
      </c>
    </row>
    <row r="72" spans="1:10" s="11" customFormat="1" ht="15" customHeight="1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-1415.6200000000001</v>
      </c>
      <c r="E72" s="35">
        <f>SUM(E32:E71)</f>
        <v>-54006.45</v>
      </c>
      <c r="F72" s="35">
        <f>SUM(F32:F71)</f>
        <v>-55571.760000000009</v>
      </c>
      <c r="G72" s="36">
        <f>SUM(G32:G71)</f>
        <v>-320776</v>
      </c>
    </row>
    <row r="73" spans="1:10" ht="15" customHeight="1" thickTop="1">
      <c r="A73" s="37"/>
      <c r="B73" s="17"/>
      <c r="C73" s="28"/>
      <c r="D73" s="20"/>
      <c r="E73" s="20"/>
      <c r="F73" s="20"/>
      <c r="G73" s="28"/>
    </row>
    <row r="74" spans="1:10" s="11" customFormat="1" ht="15" customHeight="1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32441.62</v>
      </c>
      <c r="E74" s="27">
        <f>E31+E72</f>
        <v>-29134.219999999998</v>
      </c>
      <c r="F74" s="27">
        <f>F31+F72</f>
        <v>10678.939999999988</v>
      </c>
      <c r="G74" s="26">
        <f>G31+G72</f>
        <v>-59926</v>
      </c>
    </row>
    <row r="75" spans="1:10" ht="15" customHeight="1" thickTop="1">
      <c r="A75" s="37"/>
      <c r="B75" s="17"/>
      <c r="C75" s="28"/>
      <c r="D75" s="20"/>
      <c r="E75" s="20"/>
      <c r="F75" s="20"/>
      <c r="G75" s="28"/>
    </row>
    <row r="76" spans="1:10" ht="15" customHeight="1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>
      <c r="B78" s="47"/>
      <c r="C78" s="14"/>
      <c r="D78" s="14"/>
      <c r="E78" s="14"/>
      <c r="I78" s="30"/>
      <c r="J78" s="46"/>
    </row>
    <row r="79" spans="1:10" s="49" customFormat="1" ht="15" customHeight="1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 ht="15" customHeight="1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 ht="15" customHeight="1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 ht="15" customHeight="1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 ht="15" customHeight="1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 ht="15" customHeight="1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 ht="15" customHeight="1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 ht="15" customHeight="1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 ht="15" customHeight="1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CDBA-44B8-4DDF-954F-5F601AF56775}">
  <dimension ref="A1:H92"/>
  <sheetViews>
    <sheetView topLeftCell="A15" workbookViewId="0">
      <selection activeCell="F84" sqref="F8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</v>
      </c>
      <c r="E5" s="9" t="s">
        <v>88</v>
      </c>
      <c r="F5" s="9" t="s">
        <v>89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56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19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19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19"/>
      <c r="E10" s="63">
        <v>14546.5</v>
      </c>
      <c r="F10" s="20">
        <f>E10</f>
        <v>14546.5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19"/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19">
        <v>476.12</v>
      </c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19">
        <v>1845</v>
      </c>
      <c r="E13" s="63">
        <v>881</v>
      </c>
      <c r="F13" s="20">
        <f>455+1845+881</f>
        <v>3181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19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56"/>
      <c r="E15" s="63">
        <v>66370</v>
      </c>
      <c r="F15" s="57">
        <f>E15</f>
        <v>66370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19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19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22">
        <v>4500</v>
      </c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19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19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19">
        <v>3.62</v>
      </c>
      <c r="E21" s="63">
        <v>3.74</v>
      </c>
      <c r="F21" s="20">
        <f>3.74+3.74+3.62+3.74</f>
        <v>14.840000000000002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59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56">
        <v>280.5</v>
      </c>
      <c r="E23" s="63">
        <v>-434.5</v>
      </c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56">
        <v>1400</v>
      </c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22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56">
        <v>-161.37</v>
      </c>
      <c r="E26" s="63">
        <v>1247.3499999999999</v>
      </c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19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19"/>
      <c r="E28" s="63"/>
      <c r="F28" s="20"/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22">
        <v>13935</v>
      </c>
      <c r="E29" s="63">
        <f>3101-1344.19</f>
        <v>1756.81</v>
      </c>
      <c r="F29" s="20">
        <f>7204.4+32335+13935+1757</f>
        <v>55231.4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56">
        <v>2593.36</v>
      </c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24872.23</v>
      </c>
      <c r="E31" s="27">
        <f>SUM(E6:E30)</f>
        <v>84370.900000000009</v>
      </c>
      <c r="F31" s="27">
        <f>SUM(F6:F30)</f>
        <v>150620.93999999997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19"/>
      <c r="E33" s="63">
        <v>-679.62</v>
      </c>
      <c r="F33" s="20">
        <f>E33</f>
        <v>-679.62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19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19">
        <v>-855.38</v>
      </c>
      <c r="E35" s="63">
        <v>-284.45999999999998</v>
      </c>
      <c r="F35" s="20">
        <f>-855-284</f>
        <v>-1139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19">
        <v>-323.69</v>
      </c>
      <c r="E36" s="63">
        <v>-3383.78</v>
      </c>
      <c r="F36" s="20">
        <f>-63.63+-1020.97+-323.69+-3384</f>
        <v>-4792.29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19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19"/>
      <c r="E38" s="63">
        <v>-384.77</v>
      </c>
      <c r="F38" s="20">
        <f>E38</f>
        <v>-384.77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19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56">
        <v>-1013.5</v>
      </c>
      <c r="E40" s="63"/>
      <c r="F40" s="57">
        <f>-1013.5</f>
        <v>-1013.5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19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19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19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19">
        <v>-1129.25</v>
      </c>
      <c r="E44" s="63">
        <v>-3126.04</v>
      </c>
      <c r="F44" s="20">
        <f>-1129+-3126</f>
        <v>-4255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19">
        <v>-88.87</v>
      </c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19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19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19"/>
      <c r="E48" s="63"/>
      <c r="F48" s="20"/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19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19">
        <v>-105</v>
      </c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19">
        <v>-23700.3</v>
      </c>
      <c r="E51" s="63"/>
      <c r="F51" s="20">
        <f>-23700</f>
        <v>-23700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19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19">
        <v>-909.68</v>
      </c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19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56"/>
      <c r="E55" s="63"/>
      <c r="F55" s="57"/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19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19"/>
      <c r="E57" s="63">
        <v>-162.96</v>
      </c>
      <c r="F57" s="20">
        <f>E57</f>
        <v>-162.96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19">
        <v>-14.99</v>
      </c>
      <c r="E58" s="63">
        <v>-378.78</v>
      </c>
      <c r="F58" s="20">
        <f>-14.99+-14.99+-14.99+-379</f>
        <v>-423.97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19">
        <v>-14572.29</v>
      </c>
      <c r="E59" s="63"/>
      <c r="F59" s="20">
        <f>-14572</f>
        <v>-14572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19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19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19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19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56">
        <v>-639.76</v>
      </c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19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19"/>
      <c r="E66" s="63">
        <v>-409.32</v>
      </c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19">
        <v>-2025.9</v>
      </c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56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19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19"/>
      <c r="E70" s="63"/>
      <c r="F70" s="20">
        <f>E70</f>
        <v>0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0">
        <v>-8627.84</v>
      </c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-54006.45</v>
      </c>
      <c r="E72" s="35">
        <f>SUM(E32:E71)</f>
        <v>-8809.7300000000014</v>
      </c>
      <c r="F72" s="35">
        <f>SUM(F32:F71)</f>
        <v>-64381.110000000015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-29134.219999999998</v>
      </c>
      <c r="E74" s="27">
        <f>E31+E72</f>
        <v>75561.170000000013</v>
      </c>
      <c r="F74" s="27">
        <f>F31+F72</f>
        <v>86239.829999999958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405008.92999999993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599-EC8C-4AE5-9291-3C0BD75E720E}">
  <dimension ref="A1:H92"/>
  <sheetViews>
    <sheetView tabSelected="1" workbookViewId="0">
      <selection activeCell="F33" sqref="F33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88</v>
      </c>
      <c r="E5" s="9" t="s">
        <v>90</v>
      </c>
      <c r="F5" s="9" t="s">
        <v>91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14546.5</v>
      </c>
      <c r="E10" s="63">
        <v>3007</v>
      </c>
      <c r="F10" s="20">
        <f>D10+3007</f>
        <v>17553.5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/>
      <c r="E11" s="63">
        <v>190.58</v>
      </c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/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881</v>
      </c>
      <c r="E13" s="63">
        <v>205</v>
      </c>
      <c r="F13" s="20">
        <f>455+1845+881+205</f>
        <v>3386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>
        <v>66370</v>
      </c>
      <c r="E15" s="63">
        <v>100</v>
      </c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3.74</v>
      </c>
      <c r="E21" s="63">
        <v>3.62</v>
      </c>
      <c r="F21" s="20">
        <f>3.74+3.74+3.62+3.74+3.62</f>
        <v>18.46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>
        <v>-434.5</v>
      </c>
      <c r="E23" s="63"/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>
        <v>1247.3499999999999</v>
      </c>
      <c r="E26" s="63"/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>
        <v>3207</v>
      </c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f>3101-1344.19</f>
        <v>1756.81</v>
      </c>
      <c r="E29" s="63">
        <v>1570</v>
      </c>
      <c r="F29" s="20">
        <f>7204.4+32335+13935+1757+1570</f>
        <v>56801.4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84370.900000000009</v>
      </c>
      <c r="E31" s="27">
        <f>SUM(E6:E30)</f>
        <v>8283.2000000000007</v>
      </c>
      <c r="F31" s="27">
        <f>SUM(F6:F30)</f>
        <v>158713.56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>
        <v>-679.62</v>
      </c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-284.45999999999998</v>
      </c>
      <c r="E35" s="63">
        <v>-160</v>
      </c>
      <c r="F35" s="20">
        <f>-855-284-160</f>
        <v>-1299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-3383.78</v>
      </c>
      <c r="E36" s="63">
        <v>-81.92</v>
      </c>
      <c r="F36" s="20">
        <f>-63.63+-1020.97+-323.69+-3384+-82</f>
        <v>-4874.29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>
        <v>-384.77</v>
      </c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/>
      <c r="E40" s="63">
        <v>-74.83</v>
      </c>
      <c r="F40" s="57">
        <f>-1013.5+-75</f>
        <v>-1088.5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>
        <v>-3126.04</v>
      </c>
      <c r="E44" s="63">
        <v>-2643.86</v>
      </c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/>
      <c r="E48" s="63">
        <v>-160.85</v>
      </c>
      <c r="F48" s="20">
        <f>-161</f>
        <v>-161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/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>
        <v>-11271.54</v>
      </c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>
        <v>-20000</v>
      </c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>
        <v>-162.96</v>
      </c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-378.78</v>
      </c>
      <c r="E58" s="63">
        <v>-14.99</v>
      </c>
      <c r="F58" s="20">
        <f>-14.99+-14.99+-14.99+-379+-15</f>
        <v>-438.97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>
        <v>-9657.17</v>
      </c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/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>
        <v>-409.32</v>
      </c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/>
      <c r="E70" s="63">
        <v>-172.14</v>
      </c>
      <c r="F70" s="20">
        <f>-172</f>
        <v>-172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-8809.7300000000014</v>
      </c>
      <c r="E72" s="35">
        <f>SUM(E32:E71)</f>
        <v>-44237.299999999996</v>
      </c>
      <c r="F72" s="35">
        <f>SUM(F32:F71)</f>
        <v>-107391.76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75561.170000000013</v>
      </c>
      <c r="E74" s="27">
        <f>E31+E72</f>
        <v>-35954.099999999991</v>
      </c>
      <c r="F74" s="27">
        <f>F31+F72</f>
        <v>51321.8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370090.89999999997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D83E-13B6-45D3-A453-FC8E0A8AD5A4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VVPTA President</cp:lastModifiedBy>
  <cp:revision/>
  <dcterms:created xsi:type="dcterms:W3CDTF">2022-08-13T19:01:59Z</dcterms:created>
  <dcterms:modified xsi:type="dcterms:W3CDTF">2022-12-13T01:10:30Z</dcterms:modified>
  <cp:category/>
  <cp:contentStatus/>
</cp:coreProperties>
</file>