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609" documentId="8_{DF5E401E-20B6-4EDF-99F1-99D2B74A958E}" xr6:coauthVersionLast="47" xr6:coauthVersionMax="47" xr10:uidLastSave="{32F8BC48-0BD1-4055-A995-B30DB13FFE76}"/>
  <bookViews>
    <workbookView xWindow="-120" yWindow="-120" windowWidth="29040" windowHeight="15840" firstSheet="6" activeTab="6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  <sheet name="September 2023" sheetId="16" r:id="rId5"/>
    <sheet name="October 2023" sheetId="17" r:id="rId6"/>
    <sheet name="November 2023" sheetId="1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8" l="1"/>
  <c r="F32" i="18"/>
  <c r="F26" i="18"/>
  <c r="F25" i="18"/>
  <c r="F18" i="18"/>
  <c r="F14" i="18"/>
  <c r="F13" i="18"/>
  <c r="F12" i="18"/>
  <c r="F10" i="18"/>
  <c r="C81" i="18"/>
  <c r="B81" i="18"/>
  <c r="G79" i="18"/>
  <c r="F77" i="18"/>
  <c r="F75" i="18"/>
  <c r="G75" i="18" s="1"/>
  <c r="G81" i="18" s="1"/>
  <c r="F74" i="18"/>
  <c r="F73" i="18"/>
  <c r="F81" i="18" s="1"/>
  <c r="C65" i="18"/>
  <c r="G61" i="18"/>
  <c r="E61" i="18"/>
  <c r="D61" i="18"/>
  <c r="F60" i="18"/>
  <c r="B60" i="18"/>
  <c r="F59" i="18"/>
  <c r="C59" i="18"/>
  <c r="C61" i="18" s="1"/>
  <c r="B59" i="18"/>
  <c r="B58" i="18"/>
  <c r="F57" i="18"/>
  <c r="B57" i="18"/>
  <c r="F56" i="18"/>
  <c r="B56" i="18"/>
  <c r="B55" i="18"/>
  <c r="F55" i="18"/>
  <c r="B54" i="18"/>
  <c r="F53" i="18"/>
  <c r="B52" i="18"/>
  <c r="B51" i="18"/>
  <c r="F50" i="18"/>
  <c r="B50" i="18"/>
  <c r="B49" i="18"/>
  <c r="B48" i="18"/>
  <c r="B46" i="18"/>
  <c r="F45" i="18"/>
  <c r="B45" i="18"/>
  <c r="F44" i="18"/>
  <c r="F43" i="18"/>
  <c r="B43" i="18"/>
  <c r="F42" i="18"/>
  <c r="B42" i="18"/>
  <c r="F41" i="18"/>
  <c r="B41" i="18"/>
  <c r="F40" i="18"/>
  <c r="B40" i="18"/>
  <c r="F39" i="18"/>
  <c r="B39" i="18"/>
  <c r="B37" i="18"/>
  <c r="F35" i="18"/>
  <c r="B35" i="18"/>
  <c r="B34" i="18"/>
  <c r="B32" i="18"/>
  <c r="F31" i="18"/>
  <c r="F61" i="18" s="1"/>
  <c r="B31" i="18"/>
  <c r="B61" i="18" s="1"/>
  <c r="G28" i="18"/>
  <c r="G63" i="18" s="1"/>
  <c r="E28" i="18"/>
  <c r="E63" i="18" s="1"/>
  <c r="D28" i="18"/>
  <c r="D63" i="18" s="1"/>
  <c r="C28" i="18"/>
  <c r="C63" i="18" s="1"/>
  <c r="B27" i="18"/>
  <c r="B26" i="18"/>
  <c r="B25" i="18"/>
  <c r="B23" i="18"/>
  <c r="B21" i="18"/>
  <c r="F20" i="18"/>
  <c r="B20" i="18"/>
  <c r="F19" i="18"/>
  <c r="B19" i="18"/>
  <c r="B18" i="18"/>
  <c r="B16" i="18"/>
  <c r="B15" i="18"/>
  <c r="B14" i="18"/>
  <c r="B13" i="18"/>
  <c r="B12" i="18"/>
  <c r="B11" i="18"/>
  <c r="F28" i="18"/>
  <c r="F63" i="18" s="1"/>
  <c r="B10" i="18"/>
  <c r="B9" i="18"/>
  <c r="B8" i="18"/>
  <c r="B7" i="18"/>
  <c r="B28" i="18" s="1"/>
  <c r="B63" i="18" s="1"/>
  <c r="B66" i="18" s="1"/>
  <c r="F60" i="17"/>
  <c r="F59" i="17"/>
  <c r="F54" i="17"/>
  <c r="F53" i="17"/>
  <c r="F50" i="17"/>
  <c r="F49" i="17"/>
  <c r="F45" i="17"/>
  <c r="F44" i="17"/>
  <c r="F43" i="17"/>
  <c r="F41" i="17"/>
  <c r="F40" i="17"/>
  <c r="F39" i="17"/>
  <c r="F35" i="17"/>
  <c r="F32" i="17"/>
  <c r="F31" i="17"/>
  <c r="F26" i="17"/>
  <c r="F20" i="17"/>
  <c r="F18" i="17"/>
  <c r="F14" i="17"/>
  <c r="F12" i="17"/>
  <c r="F10" i="17"/>
  <c r="C81" i="17"/>
  <c r="B81" i="17"/>
  <c r="G79" i="17"/>
  <c r="F77" i="17"/>
  <c r="F75" i="17"/>
  <c r="G75" i="17" s="1"/>
  <c r="G81" i="17" s="1"/>
  <c r="F74" i="17"/>
  <c r="F73" i="17"/>
  <c r="F81" i="17" s="1"/>
  <c r="C65" i="17"/>
  <c r="G61" i="17"/>
  <c r="E61" i="17"/>
  <c r="D61" i="17"/>
  <c r="B60" i="17"/>
  <c r="C59" i="17"/>
  <c r="C61" i="17" s="1"/>
  <c r="B59" i="17"/>
  <c r="B58" i="17"/>
  <c r="F57" i="17"/>
  <c r="B57" i="17"/>
  <c r="F56" i="17"/>
  <c r="B56" i="17"/>
  <c r="B55" i="17"/>
  <c r="B54" i="17"/>
  <c r="B52" i="17"/>
  <c r="B51" i="17"/>
  <c r="B50" i="17"/>
  <c r="B49" i="17"/>
  <c r="B48" i="17"/>
  <c r="B46" i="17"/>
  <c r="B45" i="17"/>
  <c r="B43" i="17"/>
  <c r="F42" i="17"/>
  <c r="B42" i="17"/>
  <c r="B41" i="17"/>
  <c r="B40" i="17"/>
  <c r="B39" i="17"/>
  <c r="B37" i="17"/>
  <c r="B35" i="17"/>
  <c r="B34" i="17"/>
  <c r="F61" i="17"/>
  <c r="B32" i="17"/>
  <c r="B31" i="17"/>
  <c r="B61" i="17" s="1"/>
  <c r="G28" i="17"/>
  <c r="G63" i="17" s="1"/>
  <c r="E28" i="17"/>
  <c r="E63" i="17" s="1"/>
  <c r="D28" i="17"/>
  <c r="D63" i="17" s="1"/>
  <c r="C28" i="17"/>
  <c r="C63" i="17" s="1"/>
  <c r="B27" i="17"/>
  <c r="B26" i="17"/>
  <c r="B25" i="17"/>
  <c r="B23" i="17"/>
  <c r="B21" i="17"/>
  <c r="B20" i="17"/>
  <c r="F19" i="17"/>
  <c r="B19" i="17"/>
  <c r="B18" i="17"/>
  <c r="B16" i="17"/>
  <c r="B15" i="17"/>
  <c r="B14" i="17"/>
  <c r="F13" i="17"/>
  <c r="F28" i="17" s="1"/>
  <c r="F63" i="17" s="1"/>
  <c r="B13" i="17"/>
  <c r="B12" i="17"/>
  <c r="B11" i="17"/>
  <c r="B10" i="17"/>
  <c r="B9" i="17"/>
  <c r="B8" i="17"/>
  <c r="B7" i="17"/>
  <c r="B28" i="17" s="1"/>
  <c r="B63" i="17" s="1"/>
  <c r="B66" i="17" s="1"/>
  <c r="F60" i="16"/>
  <c r="F50" i="16"/>
  <c r="F49" i="16"/>
  <c r="F43" i="16"/>
  <c r="F42" i="16"/>
  <c r="F41" i="16"/>
  <c r="F35" i="16"/>
  <c r="F32" i="16"/>
  <c r="F26" i="16"/>
  <c r="F20" i="16"/>
  <c r="F19" i="16"/>
  <c r="F14" i="16"/>
  <c r="F13" i="16"/>
  <c r="F18" i="16"/>
  <c r="C81" i="16"/>
  <c r="B81" i="16"/>
  <c r="G79" i="16"/>
  <c r="F77" i="16"/>
  <c r="F75" i="16"/>
  <c r="G75" i="16" s="1"/>
  <c r="G81" i="16" s="1"/>
  <c r="F74" i="16"/>
  <c r="F73" i="16"/>
  <c r="F81" i="16" s="1"/>
  <c r="C65" i="16"/>
  <c r="G61" i="16"/>
  <c r="E61" i="16"/>
  <c r="D61" i="16"/>
  <c r="B60" i="16"/>
  <c r="C59" i="16"/>
  <c r="C61" i="16" s="1"/>
  <c r="B59" i="16"/>
  <c r="B58" i="16"/>
  <c r="F57" i="16"/>
  <c r="B57" i="16"/>
  <c r="F56" i="16"/>
  <c r="B56" i="16"/>
  <c r="B55" i="16"/>
  <c r="B54" i="16"/>
  <c r="B52" i="16"/>
  <c r="B51" i="16"/>
  <c r="B50" i="16"/>
  <c r="B49" i="16"/>
  <c r="B48" i="16"/>
  <c r="B46" i="16"/>
  <c r="B45" i="16"/>
  <c r="B43" i="16"/>
  <c r="B42" i="16"/>
  <c r="B41" i="16"/>
  <c r="B40" i="16"/>
  <c r="B39" i="16"/>
  <c r="B37" i="16"/>
  <c r="B35" i="16"/>
  <c r="B34" i="16"/>
  <c r="F61" i="16"/>
  <c r="B32" i="16"/>
  <c r="B31" i="16"/>
  <c r="B61" i="16" s="1"/>
  <c r="G28" i="16"/>
  <c r="G63" i="16" s="1"/>
  <c r="E28" i="16"/>
  <c r="E63" i="16" s="1"/>
  <c r="D28" i="16"/>
  <c r="D63" i="16" s="1"/>
  <c r="C28" i="16"/>
  <c r="C63" i="16" s="1"/>
  <c r="B27" i="16"/>
  <c r="B26" i="16"/>
  <c r="B25" i="16"/>
  <c r="B23" i="16"/>
  <c r="B21" i="16"/>
  <c r="B20" i="16"/>
  <c r="B19" i="16"/>
  <c r="F28" i="16"/>
  <c r="F63" i="16" s="1"/>
  <c r="B18" i="16"/>
  <c r="B16" i="16"/>
  <c r="B15" i="16"/>
  <c r="B14" i="16"/>
  <c r="B13" i="16"/>
  <c r="B12" i="16"/>
  <c r="B11" i="16"/>
  <c r="B10" i="16"/>
  <c r="B9" i="16"/>
  <c r="B8" i="16"/>
  <c r="B7" i="16"/>
  <c r="B28" i="16" s="1"/>
  <c r="B63" i="16" s="1"/>
  <c r="B66" i="16" s="1"/>
  <c r="F76" i="13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2" i="18" l="1"/>
  <c r="F65" i="18"/>
  <c r="C66" i="18"/>
  <c r="B82" i="18"/>
  <c r="B83" i="18" s="1"/>
  <c r="C83" i="18"/>
  <c r="C82" i="17"/>
  <c r="F65" i="17"/>
  <c r="C66" i="17"/>
  <c r="B82" i="17"/>
  <c r="B83" i="17" s="1"/>
  <c r="C83" i="17"/>
  <c r="C82" i="16"/>
  <c r="F65" i="16"/>
  <c r="C66" i="16"/>
  <c r="B82" i="16"/>
  <c r="B83" i="16" s="1"/>
  <c r="C83" i="16"/>
  <c r="C82" i="15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2" i="18" l="1"/>
  <c r="F83" i="18" s="1"/>
  <c r="F66" i="18"/>
  <c r="G65" i="18"/>
  <c r="G66" i="18" s="1"/>
  <c r="G82" i="18" s="1"/>
  <c r="G83" i="18" s="1"/>
  <c r="F82" i="17"/>
  <c r="F83" i="17" s="1"/>
  <c r="F66" i="17"/>
  <c r="G65" i="17"/>
  <c r="G66" i="17" s="1"/>
  <c r="G82" i="17" s="1"/>
  <c r="G83" i="17" s="1"/>
  <c r="F82" i="16"/>
  <c r="F83" i="16" s="1"/>
  <c r="F66" i="16"/>
  <c r="G65" i="16"/>
  <c r="G66" i="16" s="1"/>
  <c r="G82" i="16" s="1"/>
  <c r="G83" i="16" s="1"/>
  <c r="F82" i="15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<sst xmlns="http://schemas.openxmlformats.org/spreadsheetml/2006/main" count="558" uniqueCount="91">
  <si>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</si>
  <si>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</si>
  <si>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</si>
  <si>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</si>
  <si>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</si>
  <si>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</si>
  <si>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</si>
  <si>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</si>
  <si>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</si>
  <si>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</si>
  <si>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</si>
  <si>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</si>
  <si>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</si>
  <si>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</si>
  <si>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</si>
  <si>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</si>
  <si>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</si>
  <si>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</si>
  <si>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</si>
  <si>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</si>
  <si>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</si>
  <si>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</si>
  <si>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</si>
  <si>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</si>
  <si>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</si>
  <si>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</si>
  <si>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</si>
  <si>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</si>
  <si>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</si>
  <si>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</si>
  <si>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</si>
  <si>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</si>
  <si>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</si>
  <si>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</si>
  <si>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</si>
  <si>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</si>
  <si>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</si>
  <si>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</si>
  <si>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</si>
  <si>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</si>
  <si>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</si>
  <si>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</si>
  <si>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</si>
  <si>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</si>
  <si>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</si>
  <si>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</si>
  <si>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</si>
  <si>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</si>
  <si>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</si>
  <si>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</si>
  <si>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</si>
  <si>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</si>
  <si>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</si>
  <si>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</si>
  <si>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</si>
  <si>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</si>
  <si>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</si>
  <si>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</si>
  <si>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</si>
  <si>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</si>
  <si>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</si>
  <si>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</si>
  <si>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</si>
  <si>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</si>
  <si>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</si>
  <si>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</si>
  <si>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</si>
  <si>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</si>
  <si>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</si>
  <si>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</si>
  <si>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</si>
  <si>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</si>
  <si>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</si>
  <si>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</si>
  <si>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</si>
  <si>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</si>
  <si>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</si>
  <si>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</si>
  <si>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</si>
  <si>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</si>
  <si>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</si>
  <si>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</si>
  <si>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</si>
  <si>
    <t>September</t>
  </si>
  <si>
    <t>As of 9/30/23</t>
  </si>
  <si>
    <t>Fund a Need - 2023</t>
  </si>
  <si>
    <t>October</t>
  </si>
  <si>
    <t>As of 10/31/23</t>
  </si>
  <si>
    <t>November</t>
  </si>
  <si>
    <t>As of 11/30/23</t>
  </si>
  <si>
    <t>Campus Beautification/Landscaping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</si>
</sst>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workbookViewId="0">
      <selection activeCell="F26" sqref="F2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5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06CE-5EA7-480A-AA3E-1174B1D7658B}">
  <dimension ref="A1:I83"/>
  <sheetViews>
    <sheetView workbookViewId="0">
      <selection activeCell="F14" sqref="F1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81</v>
      </c>
      <c r="E5" s="9" t="s">
        <v>83</v>
      </c>
      <c r="F5" s="9" t="s">
        <v>84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1780</v>
      </c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>
        <v>100</v>
      </c>
      <c r="F14" s="46">
        <f>100</f>
        <v>100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</f>
        <v>12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>
        <v>40</v>
      </c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535.5</v>
      </c>
      <c r="E20" s="19">
        <v>306</v>
      </c>
      <c r="F20" s="46">
        <f>102+536+306</f>
        <v>944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10765</v>
      </c>
      <c r="E26" s="19">
        <v>4810</v>
      </c>
      <c r="F26" s="19">
        <f>465+10765+4810</f>
        <v>16040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11344.24</v>
      </c>
      <c r="E28" s="23">
        <f>SUM(E6:E27)</f>
        <v>7039.62</v>
      </c>
      <c r="F28" s="23">
        <f>SUM(F6:F27)</f>
        <v>18956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-956</v>
      </c>
      <c r="F31" s="19">
        <v>-956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-343.12</v>
      </c>
      <c r="E32" s="19">
        <v>-212.93</v>
      </c>
      <c r="F32" s="19">
        <f>-15-343-213</f>
        <v>-571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>
        <v>-350</v>
      </c>
      <c r="F35" s="46">
        <f>-350</f>
        <v>-350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-1226.98</v>
      </c>
      <c r="F41" s="19">
        <f>-1227</f>
        <v>-1227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>
        <v>-1111.5</v>
      </c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-17634.18</v>
      </c>
      <c r="F43" s="19">
        <f>-17634</f>
        <v>-17634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-16-16-16</f>
        <v>-48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>
        <v>-14684.07</v>
      </c>
      <c r="F50" s="19">
        <f>-14684</f>
        <v>-14684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-312</v>
      </c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>
        <v>-2261</v>
      </c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>
        <v>-5325.46</v>
      </c>
      <c r="F60" s="48">
        <f>-5325</f>
        <v>-5325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-2932.11</v>
      </c>
      <c r="E61" s="61">
        <f>SUM(E29:E60)</f>
        <v>-41517.11</v>
      </c>
      <c r="F61" s="27">
        <f>SUM(F29:F60)</f>
        <v>-44624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8412.1299999999992</v>
      </c>
      <c r="E63" s="23">
        <f>E28+E61</f>
        <v>-34477.49</v>
      </c>
      <c r="F63" s="23">
        <f>F28+F61</f>
        <v>-25668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348474.16999999993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4FA7-105D-426C-A531-28C3D5AC5FC7}">
  <sheetPr>
    <pageSetUpPr fitToPage="1"/>
  </sheetPr>
  <dimension ref="A1:I83"/>
  <sheetViews>
    <sheetView workbookViewId="0">
      <selection activeCell="F61" sqref="F6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83</v>
      </c>
      <c r="E5" s="9" t="s">
        <v>86</v>
      </c>
      <c r="F5" s="9" t="s">
        <v>87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>
        <v>7475</v>
      </c>
      <c r="F10" s="19">
        <f>7475</f>
        <v>7475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>
        <v>322.01</v>
      </c>
      <c r="F12" s="19">
        <f>322</f>
        <v>322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1780</v>
      </c>
      <c r="E13" s="19"/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>
        <v>200</v>
      </c>
      <c r="F14" s="46">
        <f>100+200</f>
        <v>300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</f>
        <v>16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306</v>
      </c>
      <c r="E20" s="19">
        <v>12.75</v>
      </c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4810</v>
      </c>
      <c r="E26" s="19">
        <v>2313.04</v>
      </c>
      <c r="F26" s="19">
        <f>465+10765+4810+2313</f>
        <v>18353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7039.62</v>
      </c>
      <c r="E28" s="23">
        <f>SUM(E6:E27)</f>
        <v>10326.540000000001</v>
      </c>
      <c r="F28" s="23">
        <f>SUM(F6:F27)</f>
        <v>29283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-956</v>
      </c>
      <c r="E31" s="19">
        <v>-413.74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-212.93</v>
      </c>
      <c r="E32" s="19">
        <v>-288.83999999999997</v>
      </c>
      <c r="F32" s="19">
        <f>-15-343-213-289</f>
        <v>-860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-350</v>
      </c>
      <c r="E35" s="19">
        <v>-266.37</v>
      </c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-8827.75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>
        <v>-349.28</v>
      </c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-1226.98</v>
      </c>
      <c r="E41" s="19">
        <v>-3000</v>
      </c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>
        <v>-1111.5</v>
      </c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-17634.18</v>
      </c>
      <c r="E43" s="19">
        <v>-10902.63</v>
      </c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-282</v>
      </c>
      <c r="F44" s="19">
        <f>-282</f>
        <v>-282</v>
      </c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>
        <v>-197.05</v>
      </c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-435.99</v>
      </c>
      <c r="F49" s="19">
        <f>-16-16-16-436</f>
        <v>-484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-14684.07</v>
      </c>
      <c r="E50" s="19">
        <v>-8859.5499999999993</v>
      </c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>
        <v>-660</v>
      </c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>
        <v>-2700</v>
      </c>
      <c r="F54" s="46">
        <f>-2700</f>
        <v>-2700</v>
      </c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-1141.18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-5325.46</v>
      </c>
      <c r="E60" s="19">
        <v>-1520</v>
      </c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-41517.11</v>
      </c>
      <c r="E61" s="61">
        <f>SUM(E29:E60)</f>
        <v>-39844.379999999997</v>
      </c>
      <c r="F61" s="27">
        <f>SUM(F29:F60)</f>
        <v>-84469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-34477.49</v>
      </c>
      <c r="E63" s="23">
        <f>E28+E61</f>
        <v>-29517.839999999997</v>
      </c>
      <c r="F63" s="23">
        <f>F28+F61</f>
        <v>-55186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318956.16999999993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6331-861A-4ED0-B147-BE4E99BE23D8}">
  <sheetPr>
    <pageSetUpPr fitToPage="1"/>
  </sheetPr>
  <dimension ref="A1:I83"/>
  <sheetViews>
    <sheetView tabSelected="1" topLeftCell="A29" workbookViewId="0">
      <selection activeCell="F55" sqref="F55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86</v>
      </c>
      <c r="E5" s="9" t="s">
        <v>88</v>
      </c>
      <c r="F5" s="9" t="s">
        <v>89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7475</v>
      </c>
      <c r="E10" s="19">
        <v>7819</v>
      </c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322.01</v>
      </c>
      <c r="E12" s="19">
        <v>349.38</v>
      </c>
      <c r="F12" s="19">
        <f>322+349</f>
        <v>671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85</v>
      </c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200</v>
      </c>
      <c r="E14" s="19">
        <v>57619.41</v>
      </c>
      <c r="F14" s="46">
        <f>100+200+57619</f>
        <v>57919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4+4+4+4+4</f>
        <v>20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12.75</v>
      </c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>
        <v>4270</v>
      </c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2313.04</v>
      </c>
      <c r="E26" s="19">
        <v>422</v>
      </c>
      <c r="F26" s="19">
        <f>465+10765+4810+2313+422</f>
        <v>18775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10326.540000000001</v>
      </c>
      <c r="E28" s="23">
        <f>SUM(E6:E27)</f>
        <v>70568.41</v>
      </c>
      <c r="F28" s="23">
        <f>SUM(F6:F27)</f>
        <v>99851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-413.74</v>
      </c>
      <c r="E31" s="19"/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-288.83999999999997</v>
      </c>
      <c r="E32" s="19">
        <v>-4.66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-266.37</v>
      </c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-8827.75</v>
      </c>
      <c r="E39" s="19"/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>
        <v>-349.28</v>
      </c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-3000</v>
      </c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-10902.63</v>
      </c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>
        <v>-282</v>
      </c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>
        <v>-197.05</v>
      </c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-435.99</v>
      </c>
      <c r="E49" s="19">
        <v>-15.99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-8859.5499999999993</v>
      </c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>
        <v>-660</v>
      </c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>
        <v>-2700</v>
      </c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-1141.18</v>
      </c>
      <c r="E59" s="19"/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-1520</v>
      </c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-39844.379999999997</v>
      </c>
      <c r="E61" s="61">
        <f>SUM(E29:E60)</f>
        <v>-20.65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-29517.839999999997</v>
      </c>
      <c r="E63" s="23">
        <f>E28+E61</f>
        <v>70547.760000000009</v>
      </c>
      <c r="F63" s="23">
        <f>F28+F61</f>
        <v>15361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389503.16999999993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VVPTA President</cp:lastModifiedBy>
  <cp:revision/>
  <dcterms:created xsi:type="dcterms:W3CDTF">2022-08-13T19:01:59Z</dcterms:created>
  <dcterms:modified xsi:type="dcterms:W3CDTF">2023-12-11T16:38:32Z</dcterms:modified>
  <cp:category/>
  <cp:contentStatus/>
</cp:coreProperties>
</file>