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us WebStorage\julia_petrov@hotmail.com\MySyncFolder\VVPTA\Budget\2022-2023 Budget\"/>
    </mc:Choice>
  </mc:AlternateContent>
  <xr:revisionPtr revIDLastSave="0" documentId="8_{191D9CB1-87D8-446E-9198-6D7130A0B581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2019-2020" sheetId="1" r:id="rId1"/>
    <sheet name="2020-2021" sheetId="4" r:id="rId2"/>
    <sheet name="2021-2022" sheetId="5" r:id="rId3"/>
    <sheet name="2022-2023" sheetId="6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8" i="6" l="1"/>
  <c r="E88" i="6" s="1"/>
  <c r="D82" i="6"/>
  <c r="E69" i="6"/>
  <c r="E30" i="6"/>
  <c r="D80" i="6"/>
  <c r="D81" i="6"/>
  <c r="D83" i="6"/>
  <c r="D84" i="6"/>
  <c r="D85" i="6"/>
  <c r="E85" i="6" s="1"/>
  <c r="D86" i="6"/>
  <c r="D87" i="6"/>
  <c r="D79" i="6"/>
  <c r="E79" i="6" s="1"/>
  <c r="B89" i="6"/>
  <c r="B90" i="6" s="1"/>
  <c r="C75" i="6"/>
  <c r="B70" i="6"/>
  <c r="B69" i="6"/>
  <c r="B67" i="6"/>
  <c r="B65" i="6"/>
  <c r="B64" i="6"/>
  <c r="B63" i="6"/>
  <c r="B62" i="6"/>
  <c r="B58" i="6"/>
  <c r="B57" i="6"/>
  <c r="B56" i="6"/>
  <c r="B52" i="6"/>
  <c r="B50" i="6"/>
  <c r="B49" i="6"/>
  <c r="B47" i="6"/>
  <c r="C71" i="6"/>
  <c r="B35" i="6"/>
  <c r="B34" i="6"/>
  <c r="C30" i="6"/>
  <c r="B29" i="6"/>
  <c r="B28" i="6"/>
  <c r="B27" i="6"/>
  <c r="B25" i="6"/>
  <c r="B24" i="6"/>
  <c r="B22" i="6"/>
  <c r="B20" i="6"/>
  <c r="B17" i="6"/>
  <c r="B16" i="6"/>
  <c r="B14" i="6"/>
  <c r="B11" i="6"/>
  <c r="B10" i="6"/>
  <c r="B8" i="6"/>
  <c r="D30" i="6"/>
  <c r="D71" i="6"/>
  <c r="E35" i="5"/>
  <c r="B12" i="5"/>
  <c r="C73" i="6" l="1"/>
  <c r="C76" i="6" s="1"/>
  <c r="E89" i="6"/>
  <c r="C89" i="6"/>
  <c r="B91" i="6"/>
  <c r="D89" i="6"/>
  <c r="B30" i="6"/>
  <c r="B71" i="6"/>
  <c r="D73" i="6"/>
  <c r="E71" i="6"/>
  <c r="E73" i="6" s="1"/>
  <c r="E76" i="5"/>
  <c r="C90" i="6" l="1"/>
  <c r="B73" i="6"/>
  <c r="B76" i="6" s="1"/>
  <c r="B14" i="5"/>
  <c r="B11" i="5" s="1"/>
  <c r="C74" i="5"/>
  <c r="D74" i="5" s="1"/>
  <c r="E74" i="5" s="1"/>
  <c r="C73" i="5"/>
  <c r="D73" i="5" s="1"/>
  <c r="E73" i="5" s="1"/>
  <c r="E70" i="5"/>
  <c r="B77" i="5"/>
  <c r="D71" i="5"/>
  <c r="D75" i="5"/>
  <c r="E75" i="5" s="1"/>
  <c r="C66" i="5"/>
  <c r="E62" i="5"/>
  <c r="D62" i="5"/>
  <c r="C62" i="5"/>
  <c r="B62" i="5"/>
  <c r="E27" i="5"/>
  <c r="C27" i="5"/>
  <c r="D27" i="5"/>
  <c r="E74" i="4"/>
  <c r="C74" i="4"/>
  <c r="D74" i="4"/>
  <c r="C73" i="4"/>
  <c r="E53" i="4"/>
  <c r="E22" i="4"/>
  <c r="E55" i="4"/>
  <c r="B68" i="4"/>
  <c r="B53" i="4"/>
  <c r="B9" i="4"/>
  <c r="B22" i="4"/>
  <c r="B55" i="4"/>
  <c r="B66" i="4"/>
  <c r="B69" i="4"/>
  <c r="D68" i="4"/>
  <c r="E68" i="4"/>
  <c r="E69" i="4"/>
  <c r="C72" i="4"/>
  <c r="D72" i="4"/>
  <c r="E72" i="4"/>
  <c r="E73" i="4"/>
  <c r="E75" i="4"/>
  <c r="C76" i="4"/>
  <c r="C77" i="4"/>
  <c r="D76" i="4"/>
  <c r="E76" i="4"/>
  <c r="E79" i="4"/>
  <c r="E77" i="4"/>
  <c r="C78" i="4"/>
  <c r="D78" i="4"/>
  <c r="E78" i="4"/>
  <c r="E80" i="4"/>
  <c r="E81" i="4"/>
  <c r="D53" i="4"/>
  <c r="D22" i="4"/>
  <c r="D55" i="4"/>
  <c r="D69" i="4"/>
  <c r="C68" i="4"/>
  <c r="C53" i="4"/>
  <c r="C22" i="4"/>
  <c r="C55" i="4"/>
  <c r="C66" i="4"/>
  <c r="C69" i="4"/>
  <c r="C75" i="4"/>
  <c r="C79" i="4"/>
  <c r="C80" i="4"/>
  <c r="C81" i="4"/>
  <c r="C82" i="4"/>
  <c r="D80" i="4"/>
  <c r="D81" i="4"/>
  <c r="D82" i="4"/>
  <c r="E82" i="4"/>
  <c r="B80" i="4"/>
  <c r="B81" i="4"/>
  <c r="B82" i="4"/>
  <c r="E66" i="4"/>
  <c r="D66" i="4"/>
  <c r="D26" i="1"/>
  <c r="D57" i="1"/>
  <c r="D71" i="1"/>
  <c r="B71" i="1"/>
  <c r="E26" i="1"/>
  <c r="E57" i="1"/>
  <c r="E71" i="1"/>
  <c r="C71" i="1"/>
  <c r="B26" i="1"/>
  <c r="B57" i="1"/>
  <c r="C57" i="1"/>
  <c r="C26" i="1"/>
  <c r="H69" i="4"/>
  <c r="C59" i="1"/>
  <c r="C73" i="1"/>
  <c r="C76" i="1"/>
  <c r="B59" i="1"/>
  <c r="B73" i="1"/>
  <c r="B76" i="1"/>
  <c r="E59" i="1"/>
  <c r="E73" i="1"/>
  <c r="E76" i="1"/>
  <c r="D59" i="1"/>
  <c r="D73" i="1"/>
  <c r="D76" i="1"/>
  <c r="D75" i="6" l="1"/>
  <c r="D90" i="6" s="1"/>
  <c r="D91" i="6" s="1"/>
  <c r="C91" i="6"/>
  <c r="B27" i="5"/>
  <c r="B64" i="5" s="1"/>
  <c r="D64" i="5"/>
  <c r="C64" i="5"/>
  <c r="C67" i="5" s="1"/>
  <c r="B78" i="5"/>
  <c r="B79" i="5" s="1"/>
  <c r="E64" i="5"/>
  <c r="C77" i="5"/>
  <c r="D76" i="6" l="1"/>
  <c r="E75" i="6"/>
  <c r="E76" i="6" s="1"/>
  <c r="E90" i="6" s="1"/>
  <c r="E91" i="6" s="1"/>
  <c r="B67" i="5"/>
  <c r="D77" i="5"/>
  <c r="E77" i="5"/>
  <c r="D66" i="5" l="1"/>
  <c r="D67" i="5" s="1"/>
  <c r="C78" i="5"/>
  <c r="C79" i="5" s="1"/>
  <c r="D78" i="5" l="1"/>
  <c r="D79" i="5" s="1"/>
  <c r="E66" i="5"/>
  <c r="E67" i="5" s="1"/>
  <c r="E78" i="5" s="1"/>
  <c r="E79" i="5" s="1"/>
</calcChain>
</file>

<file path=xl/sharedStrings.xml><?xml version="1.0" encoding="utf-8"?>
<sst xmlns="http://schemas.openxmlformats.org/spreadsheetml/2006/main" count="355" uniqueCount="141">
  <si>
    <t>Valle Verde Elementary School PTA 2019/2020 Budget &amp; YTD Results</t>
  </si>
  <si>
    <t xml:space="preserve">               2018 / 2019</t>
  </si>
  <si>
    <t>YTD Actual</t>
  </si>
  <si>
    <t>Budget</t>
  </si>
  <si>
    <t>As of 6/30/19</t>
  </si>
  <si>
    <t>2018/2019</t>
  </si>
  <si>
    <t>As of 6/30/20</t>
  </si>
  <si>
    <t>2019/2020</t>
  </si>
  <si>
    <t>Income:</t>
  </si>
  <si>
    <t>Book Fair</t>
  </si>
  <si>
    <t>Boosters</t>
  </si>
  <si>
    <t>Box Tops</t>
  </si>
  <si>
    <t>Carnival</t>
  </si>
  <si>
    <t>Community Fundraisers: Dine-Around</t>
  </si>
  <si>
    <t>Community Fundraisers: Scrip</t>
  </si>
  <si>
    <t>Community Fundraisers: Other</t>
  </si>
  <si>
    <t>Fun Run</t>
  </si>
  <si>
    <t>Gift Cards</t>
  </si>
  <si>
    <t>Interest Income</t>
  </si>
  <si>
    <t>Mini Fling</t>
  </si>
  <si>
    <t>Misc. Income</t>
  </si>
  <si>
    <t>PEAK Donation</t>
  </si>
  <si>
    <t>PTA Dues</t>
  </si>
  <si>
    <t>Spring Fling</t>
  </si>
  <si>
    <t>Spring Fling: Fund A Need (in)</t>
  </si>
  <si>
    <t>Spring Fling: Fund A Need (Out)</t>
  </si>
  <si>
    <t>Valle Verde T-Shirts</t>
  </si>
  <si>
    <t>Yearbook</t>
  </si>
  <si>
    <t>Total Income:</t>
  </si>
  <si>
    <t>Expenditures:</t>
  </si>
  <si>
    <t>4th Grade (2018-2019)</t>
  </si>
  <si>
    <t>5th Grade (2018-2019)</t>
  </si>
  <si>
    <t>Art Show</t>
  </si>
  <si>
    <t>Bank Charges</t>
  </si>
  <si>
    <t>Class Teacher Allocation</t>
  </si>
  <si>
    <t>Crossing Guard</t>
  </si>
  <si>
    <t>Custodian Appreciation Week</t>
  </si>
  <si>
    <t>Donations Committee</t>
  </si>
  <si>
    <t>Family Events/STEAM</t>
  </si>
  <si>
    <t>Fundraising Expenses</t>
  </si>
  <si>
    <t>Hospitality</t>
  </si>
  <si>
    <t>Instructional Assistant</t>
  </si>
  <si>
    <t>Insurance</t>
  </si>
  <si>
    <t>Landscaping</t>
  </si>
  <si>
    <t>Library</t>
  </si>
  <si>
    <t>Misc. Expense</t>
  </si>
  <si>
    <t>Principal's Fund</t>
  </si>
  <si>
    <t>PTA Functional</t>
  </si>
  <si>
    <t>Reading Specialist</t>
  </si>
  <si>
    <t>Red Ribbon Week</t>
  </si>
  <si>
    <t>Scholarship</t>
  </si>
  <si>
    <t>School Play</t>
  </si>
  <si>
    <t>School Supplies</t>
  </si>
  <si>
    <t>Service Awards</t>
  </si>
  <si>
    <t>Teacher Grant Expense</t>
  </si>
  <si>
    <t>Tech. Coordinator</t>
  </si>
  <si>
    <t>Technology</t>
  </si>
  <si>
    <t>Technology Software</t>
  </si>
  <si>
    <t>Website/Dropbox</t>
  </si>
  <si>
    <t>Total Expenses:</t>
  </si>
  <si>
    <t>Total Income Less Expenses:</t>
  </si>
  <si>
    <t>Reserve Funding/(Spending):</t>
  </si>
  <si>
    <t>5th Grade 2018-2019</t>
  </si>
  <si>
    <t>4th Grade 2019-2020</t>
  </si>
  <si>
    <t>5th Grade 2019-2020</t>
  </si>
  <si>
    <t>Art Docent Program</t>
  </si>
  <si>
    <t>Emergency Backpacks &amp; Planning</t>
  </si>
  <si>
    <t>Fine Arts Fund</t>
  </si>
  <si>
    <t>Marquee (2018 5th Grd Actv)</t>
  </si>
  <si>
    <t xml:space="preserve">School Play Reserve </t>
  </si>
  <si>
    <t>Total Reserve Spending:</t>
  </si>
  <si>
    <t>Total Cash In/(Out):</t>
  </si>
  <si>
    <t>Beginning Cash</t>
  </si>
  <si>
    <t>Ending Cash</t>
  </si>
  <si>
    <t>Reserves:</t>
  </si>
  <si>
    <t>Education Fund ($135,000)</t>
  </si>
  <si>
    <t>Fine Arts Fund ($2,489)</t>
  </si>
  <si>
    <t>2020 5th Grade Activities ($158)</t>
  </si>
  <si>
    <t>2020 4th Grade Activities ($3,954)</t>
  </si>
  <si>
    <t>Art Docent Program ($2,637)</t>
  </si>
  <si>
    <t>School Play Reserve ($3,000)</t>
  </si>
  <si>
    <t>Remaining Cash is unrestricted</t>
  </si>
  <si>
    <t>Valle Verde Elementary School PTA 2020/2021 Budget &amp; YTD Results</t>
  </si>
  <si>
    <t>As of 6/30/21</t>
  </si>
  <si>
    <t>2020/2021</t>
  </si>
  <si>
    <t>Community Fundraisers: Amazon Smile</t>
  </si>
  <si>
    <t>Community Fundraisers: Dine Around</t>
  </si>
  <si>
    <t>Community Fundraisers: Sponsorship</t>
  </si>
  <si>
    <t>Viking Fund</t>
  </si>
  <si>
    <t>Credit Card Processing</t>
  </si>
  <si>
    <t>Emergency Backpacks</t>
  </si>
  <si>
    <t>Reserve Funding (Spending):</t>
  </si>
  <si>
    <t>Graduating Class 2019</t>
  </si>
  <si>
    <t>Graduating Class 2020</t>
  </si>
  <si>
    <t>Graduating Class 2021</t>
  </si>
  <si>
    <t>Graduating Class 2022</t>
  </si>
  <si>
    <t>Per Audit</t>
  </si>
  <si>
    <t>Reserves (Restricted Cash)</t>
  </si>
  <si>
    <t>Beginning</t>
  </si>
  <si>
    <t>Ending</t>
  </si>
  <si>
    <t>School Play Reserve</t>
  </si>
  <si>
    <t>Education Fund</t>
  </si>
  <si>
    <t>Restricted Cash</t>
  </si>
  <si>
    <t>Unrestricted Cash</t>
  </si>
  <si>
    <t>Total Cash</t>
  </si>
  <si>
    <t>Valle Verde Elementary School PTA 2021/2022 Budget &amp; YTD Results</t>
  </si>
  <si>
    <t>As of 6/30/22</t>
  </si>
  <si>
    <t>2021/2022</t>
  </si>
  <si>
    <t>Amazon Smile</t>
  </si>
  <si>
    <t>Dine Around</t>
  </si>
  <si>
    <t>FunRaising</t>
  </si>
  <si>
    <t>Read-A-Thon</t>
  </si>
  <si>
    <t>Shop &amp; Give</t>
  </si>
  <si>
    <t>Sponsorship</t>
  </si>
  <si>
    <t>Distance Learning School Supply</t>
  </si>
  <si>
    <t>Fund-A-Need: Chromebooks</t>
  </si>
  <si>
    <t>Spring Event</t>
  </si>
  <si>
    <t>Spirit Wear</t>
  </si>
  <si>
    <t xml:space="preserve">Credit Card Processing </t>
  </si>
  <si>
    <t>Diversity Committee</t>
  </si>
  <si>
    <t>Campus Beautificaton/Landscaping</t>
  </si>
  <si>
    <t>Website</t>
  </si>
  <si>
    <t>Graduating Class</t>
  </si>
  <si>
    <t>Graduating Class 2023</t>
  </si>
  <si>
    <t>Valle Verde Elementary School PTA 2022/2023 Budget &amp; YTD Results</t>
  </si>
  <si>
    <t>Actual</t>
  </si>
  <si>
    <t>As of 6/30/23</t>
  </si>
  <si>
    <t>2022/2023</t>
  </si>
  <si>
    <t>DREAM Committee</t>
  </si>
  <si>
    <t>Fund-A-Need: Most Wanted</t>
  </si>
  <si>
    <t>Steam Fundraiser</t>
  </si>
  <si>
    <t>5th Grade Event</t>
  </si>
  <si>
    <t>Family Events</t>
  </si>
  <si>
    <t>7% increase + backpay</t>
  </si>
  <si>
    <t>LifeLab</t>
  </si>
  <si>
    <t>Chromebooks</t>
  </si>
  <si>
    <t>Most Wanted</t>
  </si>
  <si>
    <t>Graduating Class 2024</t>
  </si>
  <si>
    <t>Sandy Himel Grant</t>
  </si>
  <si>
    <t>Fund-A-Need: Steam</t>
  </si>
  <si>
    <t>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</si>
</sst>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2" fillId="0" borderId="1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4" xfId="0" applyFont="1" applyBorder="1"/>
    <xf numFmtId="5" fontId="0" fillId="0" borderId="1" xfId="0" applyNumberFormat="1" applyBorder="1"/>
    <xf numFmtId="5" fontId="0" fillId="0" borderId="16" xfId="0" applyNumberFormat="1" applyBorder="1"/>
    <xf numFmtId="0" fontId="0" fillId="0" borderId="10" xfId="0" applyBorder="1"/>
    <xf numFmtId="5" fontId="4" fillId="0" borderId="4" xfId="0" applyNumberFormat="1" applyFont="1" applyBorder="1" applyAlignment="1">
      <alignment horizontal="right"/>
    </xf>
    <xf numFmtId="5" fontId="0" fillId="0" borderId="15" xfId="0" applyNumberFormat="1" applyBorder="1"/>
    <xf numFmtId="164" fontId="8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5" fontId="8" fillId="0" borderId="4" xfId="0" applyNumberFormat="1" applyFont="1" applyBorder="1" applyAlignment="1">
      <alignment horizontal="right"/>
    </xf>
    <xf numFmtId="6" fontId="0" fillId="0" borderId="4" xfId="0" applyNumberFormat="1" applyBorder="1" applyAlignment="1">
      <alignment horizontal="right"/>
    </xf>
    <xf numFmtId="5" fontId="5" fillId="0" borderId="4" xfId="0" applyNumberFormat="1" applyFont="1" applyBorder="1" applyAlignment="1">
      <alignment horizontal="left"/>
    </xf>
    <xf numFmtId="5" fontId="1" fillId="0" borderId="2" xfId="0" applyNumberFormat="1" applyFont="1" applyBorder="1"/>
    <xf numFmtId="5" fontId="1" fillId="0" borderId="8" xfId="0" applyNumberFormat="1" applyFont="1" applyBorder="1"/>
    <xf numFmtId="5" fontId="9" fillId="0" borderId="13" xfId="0" applyNumberFormat="1" applyFont="1" applyBorder="1" applyAlignment="1">
      <alignment horizontal="right"/>
    </xf>
    <xf numFmtId="0" fontId="1" fillId="0" borderId="0" xfId="0" applyFont="1"/>
    <xf numFmtId="5" fontId="0" fillId="0" borderId="0" xfId="0" applyNumberFormat="1"/>
    <xf numFmtId="5" fontId="1" fillId="0" borderId="16" xfId="0" applyNumberFormat="1" applyFont="1" applyBorder="1"/>
    <xf numFmtId="5" fontId="9" fillId="0" borderId="10" xfId="0" applyNumberFormat="1" applyFont="1" applyBorder="1"/>
    <xf numFmtId="0" fontId="1" fillId="0" borderId="4" xfId="0" applyFont="1" applyBorder="1" applyAlignment="1">
      <alignment horizontal="left"/>
    </xf>
    <xf numFmtId="5" fontId="0" fillId="0" borderId="17" xfId="0" applyNumberFormat="1" applyBorder="1"/>
    <xf numFmtId="0" fontId="0" fillId="0" borderId="12" xfId="0" applyBorder="1"/>
    <xf numFmtId="5" fontId="1" fillId="0" borderId="13" xfId="0" applyNumberFormat="1" applyFont="1" applyBorder="1"/>
    <xf numFmtId="0" fontId="0" fillId="0" borderId="4" xfId="0" applyBorder="1"/>
    <xf numFmtId="6" fontId="0" fillId="0" borderId="4" xfId="0" applyNumberFormat="1" applyBorder="1"/>
    <xf numFmtId="0" fontId="0" fillId="0" borderId="4" xfId="0" applyBorder="1" applyAlignment="1">
      <alignment horizontal="right"/>
    </xf>
    <xf numFmtId="5" fontId="0" fillId="0" borderId="4" xfId="0" applyNumberFormat="1" applyBorder="1"/>
    <xf numFmtId="0" fontId="0" fillId="0" borderId="0" xfId="0" applyAlignment="1">
      <alignment horizontal="right"/>
    </xf>
    <xf numFmtId="5" fontId="0" fillId="0" borderId="6" xfId="0" applyNumberFormat="1" applyBorder="1"/>
    <xf numFmtId="0" fontId="0" fillId="0" borderId="11" xfId="0" applyBorder="1"/>
    <xf numFmtId="5" fontId="1" fillId="0" borderId="10" xfId="0" applyNumberFormat="1" applyFont="1" applyBorder="1"/>
    <xf numFmtId="5" fontId="0" fillId="0" borderId="3" xfId="0" applyNumberFormat="1" applyBorder="1"/>
    <xf numFmtId="5" fontId="0" fillId="0" borderId="14" xfId="0" applyNumberFormat="1" applyBorder="1"/>
    <xf numFmtId="6" fontId="0" fillId="0" borderId="9" xfId="0" applyNumberFormat="1" applyBorder="1"/>
    <xf numFmtId="6" fontId="0" fillId="0" borderId="2" xfId="0" applyNumberFormat="1" applyBorder="1"/>
    <xf numFmtId="5" fontId="0" fillId="0" borderId="2" xfId="0" applyNumberFormat="1" applyBorder="1"/>
    <xf numFmtId="5" fontId="0" fillId="0" borderId="8" xfId="0" applyNumberFormat="1" applyBorder="1"/>
    <xf numFmtId="6" fontId="0" fillId="0" borderId="13" xfId="0" applyNumberFormat="1" applyBorder="1"/>
    <xf numFmtId="0" fontId="7" fillId="0" borderId="0" xfId="0" applyFont="1"/>
    <xf numFmtId="165" fontId="0" fillId="0" borderId="0" xfId="1" applyNumberFormat="1" applyFont="1" applyFill="1"/>
    <xf numFmtId="0" fontId="1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3" xfId="0" applyFont="1" applyBorder="1"/>
    <xf numFmtId="0" fontId="6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5" fontId="0" fillId="0" borderId="0" xfId="0" applyNumberFormat="1" applyAlignment="1">
      <alignment horizontal="right"/>
    </xf>
    <xf numFmtId="5" fontId="0" fillId="0" borderId="15" xfId="0" applyNumberFormat="1" applyBorder="1" applyAlignment="1">
      <alignment horizontal="right"/>
    </xf>
    <xf numFmtId="5" fontId="8" fillId="0" borderId="4" xfId="0" applyNumberFormat="1" applyFont="1" applyBorder="1"/>
    <xf numFmtId="7" fontId="1" fillId="0" borderId="8" xfId="0" applyNumberFormat="1" applyFont="1" applyBorder="1"/>
    <xf numFmtId="6" fontId="0" fillId="0" borderId="0" xfId="0" applyNumberFormat="1"/>
    <xf numFmtId="165" fontId="11" fillId="0" borderId="0" xfId="0" applyNumberFormat="1" applyFont="1"/>
    <xf numFmtId="0" fontId="11" fillId="0" borderId="0" xfId="0" applyFont="1"/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43" fontId="0" fillId="0" borderId="0" xfId="1" applyFont="1" applyFill="1"/>
    <xf numFmtId="8" fontId="0" fillId="0" borderId="0" xfId="0" applyNumberFormat="1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1" xfId="0" applyBorder="1"/>
    <xf numFmtId="5" fontId="4" fillId="0" borderId="0" xfId="0" applyNumberFormat="1" applyFont="1" applyAlignment="1">
      <alignment horizontal="right"/>
    </xf>
    <xf numFmtId="38" fontId="0" fillId="0" borderId="15" xfId="0" applyNumberFormat="1" applyBorder="1"/>
    <xf numFmtId="38" fontId="8" fillId="0" borderId="21" xfId="0" applyNumberFormat="1" applyFont="1" applyBorder="1" applyAlignment="1">
      <alignment horizontal="right"/>
    </xf>
    <xf numFmtId="38" fontId="0" fillId="0" borderId="0" xfId="0" applyNumberFormat="1"/>
    <xf numFmtId="38" fontId="0" fillId="0" borderId="21" xfId="0" applyNumberFormat="1" applyBorder="1" applyAlignment="1">
      <alignment horizontal="right"/>
    </xf>
    <xf numFmtId="0" fontId="3" fillId="0" borderId="0" xfId="0" applyFont="1" applyAlignment="1">
      <alignment horizontal="right"/>
    </xf>
    <xf numFmtId="5" fontId="5" fillId="0" borderId="0" xfId="0" applyNumberFormat="1" applyFont="1" applyAlignment="1">
      <alignment horizontal="left"/>
    </xf>
    <xf numFmtId="38" fontId="1" fillId="0" borderId="8" xfId="0" applyNumberFormat="1" applyFont="1" applyBorder="1"/>
    <xf numFmtId="38" fontId="1" fillId="0" borderId="23" xfId="0" applyNumberFormat="1" applyFont="1" applyBorder="1"/>
    <xf numFmtId="38" fontId="1" fillId="0" borderId="2" xfId="0" applyNumberFormat="1" applyFont="1" applyBorder="1"/>
    <xf numFmtId="38" fontId="0" fillId="0" borderId="21" xfId="0" applyNumberFormat="1" applyBorder="1"/>
    <xf numFmtId="38" fontId="5" fillId="0" borderId="21" xfId="0" applyNumberFormat="1" applyFont="1" applyBorder="1" applyAlignment="1">
      <alignment horizontal="left"/>
    </xf>
    <xf numFmtId="38" fontId="0" fillId="0" borderId="20" xfId="0" applyNumberFormat="1" applyBorder="1"/>
    <xf numFmtId="38" fontId="8" fillId="0" borderId="22" xfId="0" applyNumberFormat="1" applyFont="1" applyBorder="1" applyAlignment="1">
      <alignment horizontal="right"/>
    </xf>
    <xf numFmtId="38" fontId="1" fillId="0" borderId="24" xfId="0" applyNumberFormat="1" applyFont="1" applyBorder="1"/>
    <xf numFmtId="38" fontId="1" fillId="0" borderId="25" xfId="0" applyNumberFormat="1" applyFont="1" applyBorder="1"/>
    <xf numFmtId="38" fontId="1" fillId="0" borderId="26" xfId="0" applyNumberFormat="1" applyFont="1" applyBorder="1"/>
    <xf numFmtId="38" fontId="9" fillId="0" borderId="25" xfId="0" applyNumberFormat="1" applyFont="1" applyBorder="1"/>
    <xf numFmtId="0" fontId="1" fillId="0" borderId="0" xfId="0" applyFont="1" applyAlignment="1">
      <alignment horizontal="left"/>
    </xf>
    <xf numFmtId="38" fontId="0" fillId="0" borderId="16" xfId="0" applyNumberFormat="1" applyBorder="1"/>
    <xf numFmtId="38" fontId="0" fillId="0" borderId="27" xfId="0" applyNumberFormat="1" applyBorder="1"/>
    <xf numFmtId="38" fontId="0" fillId="0" borderId="3" xfId="0" applyNumberFormat="1" applyBorder="1"/>
    <xf numFmtId="38" fontId="0" fillId="0" borderId="28" xfId="0" applyNumberFormat="1" applyBorder="1"/>
    <xf numFmtId="38" fontId="0" fillId="0" borderId="29" xfId="0" applyNumberFormat="1" applyBorder="1"/>
    <xf numFmtId="38" fontId="0" fillId="0" borderId="31" xfId="0" applyNumberFormat="1" applyBorder="1"/>
    <xf numFmtId="38" fontId="0" fillId="0" borderId="32" xfId="0" applyNumberFormat="1" applyBorder="1"/>
    <xf numFmtId="38" fontId="0" fillId="0" borderId="0" xfId="1" applyNumberFormat="1" applyFont="1" applyFill="1"/>
    <xf numFmtId="38" fontId="11" fillId="0" borderId="0" xfId="0" applyNumberFormat="1" applyFont="1"/>
    <xf numFmtId="5" fontId="0" fillId="0" borderId="21" xfId="0" applyNumberFormat="1" applyBorder="1"/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38" fontId="0" fillId="0" borderId="14" xfId="0" applyNumberFormat="1" applyBorder="1"/>
    <xf numFmtId="38" fontId="0" fillId="0" borderId="30" xfId="0" applyNumberFormat="1" applyBorder="1"/>
    <xf numFmtId="0" fontId="6" fillId="0" borderId="0" xfId="0" applyFont="1" applyAlignment="1">
      <alignment horizontal="center"/>
    </xf>
    <xf numFmtId="0" fontId="6" fillId="0" borderId="2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6"/>
  <sheetViews>
    <sheetView zoomScaleNormal="100" workbookViewId="0">
      <pane xSplit="1" ySplit="5" topLeftCell="B45" activePane="bottomRight" state="frozen"/>
      <selection pane="bottomRight" activeCell="B55" sqref="B55"/>
      <selection pane="bottomLeft"/>
      <selection pane="topRight"/>
    </sheetView>
  </sheetViews>
  <sheetFormatPr defaultColWidth="8.7109375" defaultRowHeight="15" customHeight="1"/>
  <cols>
    <col min="1" max="1" width="36.42578125" customWidth="1"/>
    <col min="2" max="2" width="14.28515625" customWidth="1"/>
    <col min="3" max="3" width="11.28515625" customWidth="1"/>
    <col min="4" max="4" width="14.28515625" customWidth="1"/>
    <col min="5" max="5" width="12.85546875" customWidth="1"/>
    <col min="6" max="6" width="9.140625" style="48" customWidth="1"/>
  </cols>
  <sheetData>
    <row r="1" spans="1:6" ht="15" customHeight="1">
      <c r="A1" s="1" t="s">
        <v>0</v>
      </c>
      <c r="F1"/>
    </row>
    <row r="2" spans="1:6" ht="15" customHeight="1">
      <c r="A2" s="1"/>
      <c r="F2"/>
    </row>
    <row r="3" spans="1:6" ht="15" customHeight="1">
      <c r="B3" s="51" t="s">
        <v>1</v>
      </c>
      <c r="C3" s="52"/>
      <c r="D3" s="52"/>
      <c r="E3" s="53"/>
      <c r="F3"/>
    </row>
    <row r="4" spans="1:6" ht="15" customHeight="1">
      <c r="B4" s="54" t="s">
        <v>2</v>
      </c>
      <c r="C4" s="55" t="s">
        <v>3</v>
      </c>
      <c r="D4" s="4" t="s">
        <v>2</v>
      </c>
      <c r="E4" s="5" t="s">
        <v>3</v>
      </c>
      <c r="F4"/>
    </row>
    <row r="5" spans="1:6" ht="15" customHeight="1">
      <c r="B5" s="6" t="s">
        <v>4</v>
      </c>
      <c r="C5" s="55" t="s">
        <v>5</v>
      </c>
      <c r="D5" s="56" t="s">
        <v>6</v>
      </c>
      <c r="E5" s="9" t="s">
        <v>7</v>
      </c>
      <c r="F5"/>
    </row>
    <row r="6" spans="1:6" ht="15" customHeight="1">
      <c r="A6" s="10" t="s">
        <v>8</v>
      </c>
      <c r="B6" s="11"/>
      <c r="C6" s="11"/>
      <c r="D6" s="12"/>
      <c r="E6" s="13"/>
      <c r="F6"/>
    </row>
    <row r="7" spans="1:6" ht="15" customHeight="1">
      <c r="A7" s="14" t="s">
        <v>9</v>
      </c>
      <c r="B7" s="26">
        <v>4039.71</v>
      </c>
      <c r="C7" s="26">
        <v>3500</v>
      </c>
      <c r="D7" s="15">
        <v>2091.06</v>
      </c>
      <c r="E7" s="16">
        <v>3500</v>
      </c>
      <c r="F7"/>
    </row>
    <row r="8" spans="1:6" ht="15" customHeight="1">
      <c r="A8" s="17" t="s">
        <v>10</v>
      </c>
      <c r="B8" s="26">
        <v>85271.54</v>
      </c>
      <c r="C8" s="26">
        <v>79000</v>
      </c>
      <c r="D8" s="15">
        <v>107678.97</v>
      </c>
      <c r="E8" s="18">
        <v>95000</v>
      </c>
      <c r="F8"/>
    </row>
    <row r="9" spans="1:6" ht="15" customHeight="1">
      <c r="A9" s="14" t="s">
        <v>11</v>
      </c>
      <c r="B9" s="26">
        <v>662.7</v>
      </c>
      <c r="C9" s="26">
        <v>1000</v>
      </c>
      <c r="D9" s="15">
        <v>652.20000000000005</v>
      </c>
      <c r="E9" s="16">
        <v>500</v>
      </c>
      <c r="F9"/>
    </row>
    <row r="10" spans="1:6" ht="15" customHeight="1">
      <c r="A10" s="14" t="s">
        <v>12</v>
      </c>
      <c r="B10" s="26">
        <v>17800.689999999999</v>
      </c>
      <c r="C10" s="26">
        <v>16000</v>
      </c>
      <c r="D10" s="15">
        <v>26961.07</v>
      </c>
      <c r="E10" s="16">
        <v>16000</v>
      </c>
      <c r="F10"/>
    </row>
    <row r="11" spans="1:6" ht="15" customHeight="1">
      <c r="A11" s="14" t="s">
        <v>13</v>
      </c>
      <c r="B11" s="26">
        <v>1400.32</v>
      </c>
      <c r="C11" s="26">
        <v>1500</v>
      </c>
      <c r="D11" s="15">
        <v>1784.39</v>
      </c>
      <c r="E11" s="16">
        <v>1500</v>
      </c>
      <c r="F11"/>
    </row>
    <row r="12" spans="1:6" ht="15" customHeight="1">
      <c r="A12" s="14" t="s">
        <v>14</v>
      </c>
      <c r="B12" s="26">
        <v>251.33</v>
      </c>
      <c r="C12" s="26">
        <v>700</v>
      </c>
      <c r="D12" s="15">
        <v>1.9</v>
      </c>
      <c r="E12" s="16">
        <v>200</v>
      </c>
      <c r="F12"/>
    </row>
    <row r="13" spans="1:6" ht="15" customHeight="1">
      <c r="A13" s="14" t="s">
        <v>15</v>
      </c>
      <c r="B13" s="26">
        <v>785.86</v>
      </c>
      <c r="C13" s="26">
        <v>0</v>
      </c>
      <c r="D13" s="15">
        <v>178.14</v>
      </c>
      <c r="E13" s="16">
        <v>500</v>
      </c>
      <c r="F13"/>
    </row>
    <row r="14" spans="1:6" ht="15" customHeight="1">
      <c r="A14" s="14" t="s">
        <v>16</v>
      </c>
      <c r="B14" s="26">
        <v>19625.86</v>
      </c>
      <c r="C14" s="26">
        <v>8000</v>
      </c>
      <c r="D14" s="15">
        <v>19500.099999999999</v>
      </c>
      <c r="E14" s="19">
        <v>15000</v>
      </c>
      <c r="F14"/>
    </row>
    <row r="15" spans="1:6" ht="15" customHeight="1">
      <c r="A15" s="14" t="s">
        <v>17</v>
      </c>
      <c r="B15" s="26">
        <v>240.19</v>
      </c>
      <c r="C15" s="26">
        <v>350</v>
      </c>
      <c r="D15" s="15">
        <v>392.82</v>
      </c>
      <c r="E15" s="19">
        <v>200</v>
      </c>
      <c r="F15"/>
    </row>
    <row r="16" spans="1:6" ht="15" customHeight="1">
      <c r="A16" s="14" t="s">
        <v>18</v>
      </c>
      <c r="B16" s="26">
        <v>41.64</v>
      </c>
      <c r="C16" s="26">
        <v>25</v>
      </c>
      <c r="D16" s="15">
        <v>36.07</v>
      </c>
      <c r="E16" s="19">
        <v>30</v>
      </c>
      <c r="F16"/>
    </row>
    <row r="17" spans="1:6" ht="15" customHeight="1">
      <c r="A17" s="17" t="s">
        <v>19</v>
      </c>
      <c r="B17" s="26">
        <v>3861.25</v>
      </c>
      <c r="C17" s="26">
        <v>3500</v>
      </c>
      <c r="D17" s="15">
        <v>0</v>
      </c>
      <c r="E17" s="20">
        <v>3500</v>
      </c>
      <c r="F17"/>
    </row>
    <row r="18" spans="1:6" ht="15" customHeight="1">
      <c r="A18" s="17" t="s">
        <v>20</v>
      </c>
      <c r="B18" s="26">
        <v>0</v>
      </c>
      <c r="C18" s="26">
        <v>0</v>
      </c>
      <c r="D18" s="15">
        <v>253.7</v>
      </c>
      <c r="E18" s="20">
        <v>0</v>
      </c>
      <c r="F18"/>
    </row>
    <row r="19" spans="1:6" ht="15" customHeight="1">
      <c r="A19" s="14" t="s">
        <v>21</v>
      </c>
      <c r="B19" s="26">
        <v>250</v>
      </c>
      <c r="C19" s="26">
        <v>250</v>
      </c>
      <c r="D19" s="15">
        <v>0</v>
      </c>
      <c r="E19" s="19">
        <v>0</v>
      </c>
      <c r="F19"/>
    </row>
    <row r="20" spans="1:6" ht="15" customHeight="1">
      <c r="A20" s="14" t="s">
        <v>22</v>
      </c>
      <c r="B20" s="26">
        <v>1246</v>
      </c>
      <c r="C20" s="26">
        <v>1200</v>
      </c>
      <c r="D20" s="15">
        <v>1178</v>
      </c>
      <c r="E20" s="19">
        <v>1000</v>
      </c>
      <c r="F20"/>
    </row>
    <row r="21" spans="1:6" ht="15" customHeight="1">
      <c r="A21" s="17" t="s">
        <v>23</v>
      </c>
      <c r="B21" s="26">
        <v>43751.64</v>
      </c>
      <c r="C21" s="26">
        <v>38000</v>
      </c>
      <c r="D21" s="15">
        <v>49851.55</v>
      </c>
      <c r="E21" s="20">
        <v>32000</v>
      </c>
      <c r="F21"/>
    </row>
    <row r="22" spans="1:6" ht="15" customHeight="1">
      <c r="A22" s="17" t="s">
        <v>24</v>
      </c>
      <c r="B22" s="26">
        <v>20674</v>
      </c>
      <c r="C22" s="57">
        <v>0</v>
      </c>
      <c r="D22" s="58">
        <v>0</v>
      </c>
      <c r="E22" s="18">
        <v>0</v>
      </c>
      <c r="F22"/>
    </row>
    <row r="23" spans="1:6" ht="15" customHeight="1">
      <c r="A23" s="17" t="s">
        <v>25</v>
      </c>
      <c r="B23" s="26">
        <v>-20400</v>
      </c>
      <c r="C23" s="57">
        <v>0</v>
      </c>
      <c r="D23" s="58">
        <v>0</v>
      </c>
      <c r="E23" s="18">
        <v>0</v>
      </c>
      <c r="F23"/>
    </row>
    <row r="24" spans="1:6" ht="15" customHeight="1">
      <c r="A24" s="14" t="s">
        <v>26</v>
      </c>
      <c r="B24" s="26">
        <v>1994.44</v>
      </c>
      <c r="C24" s="26">
        <v>1500</v>
      </c>
      <c r="D24" s="15">
        <v>2140.4499999999998</v>
      </c>
      <c r="E24" s="19">
        <v>1500</v>
      </c>
      <c r="F24"/>
    </row>
    <row r="25" spans="1:6" ht="15" customHeight="1">
      <c r="A25" s="14" t="s">
        <v>27</v>
      </c>
      <c r="B25" s="26">
        <v>328.18</v>
      </c>
      <c r="C25" s="26">
        <v>0</v>
      </c>
      <c r="D25" s="15">
        <v>2373.9699999999998</v>
      </c>
      <c r="E25" s="19">
        <v>1000</v>
      </c>
      <c r="F25"/>
    </row>
    <row r="26" spans="1:6" s="25" customFormat="1" ht="15" customHeight="1" thickBot="1">
      <c r="A26" s="21" t="s">
        <v>28</v>
      </c>
      <c r="B26" s="22">
        <f t="shared" ref="B26:E26" si="0">SUM(B7:B25)</f>
        <v>181825.35000000003</v>
      </c>
      <c r="C26" s="22">
        <f t="shared" si="0"/>
        <v>154525</v>
      </c>
      <c r="D26" s="23">
        <f t="shared" si="0"/>
        <v>215074.39000000004</v>
      </c>
      <c r="E26" s="24">
        <f t="shared" si="0"/>
        <v>171430</v>
      </c>
    </row>
    <row r="27" spans="1:6" ht="15" customHeight="1" thickTop="1">
      <c r="A27" s="21" t="s">
        <v>29</v>
      </c>
      <c r="B27" s="26"/>
      <c r="C27" s="26"/>
      <c r="D27" s="15"/>
      <c r="E27" s="21"/>
      <c r="F27"/>
    </row>
    <row r="28" spans="1:6" ht="15" customHeight="1">
      <c r="A28" s="14" t="s">
        <v>30</v>
      </c>
      <c r="B28" s="26">
        <v>4078.12</v>
      </c>
      <c r="C28" s="26">
        <v>0</v>
      </c>
      <c r="D28" s="15">
        <v>0</v>
      </c>
      <c r="E28" s="19">
        <v>0</v>
      </c>
      <c r="F28"/>
    </row>
    <row r="29" spans="1:6" ht="15" customHeight="1">
      <c r="A29" s="14" t="s">
        <v>31</v>
      </c>
      <c r="B29" s="26">
        <v>0</v>
      </c>
      <c r="C29" s="26">
        <v>-4754</v>
      </c>
      <c r="D29" s="15">
        <v>0</v>
      </c>
      <c r="E29" s="19">
        <v>0</v>
      </c>
      <c r="F29"/>
    </row>
    <row r="30" spans="1:6" ht="15" customHeight="1">
      <c r="A30" s="14" t="s">
        <v>32</v>
      </c>
      <c r="B30" s="26">
        <v>-131.12</v>
      </c>
      <c r="C30" s="26">
        <v>-250</v>
      </c>
      <c r="D30" s="15">
        <v>0</v>
      </c>
      <c r="E30" s="19">
        <v>-200</v>
      </c>
      <c r="F30"/>
    </row>
    <row r="31" spans="1:6" ht="15" customHeight="1">
      <c r="A31" s="14" t="s">
        <v>33</v>
      </c>
      <c r="B31" s="26">
        <v>0</v>
      </c>
      <c r="C31" s="26">
        <v>-100</v>
      </c>
      <c r="D31" s="15">
        <v>-15</v>
      </c>
      <c r="E31" s="19">
        <v>-100</v>
      </c>
      <c r="F31"/>
    </row>
    <row r="32" spans="1:6" ht="15" customHeight="1">
      <c r="A32" s="14" t="s">
        <v>34</v>
      </c>
      <c r="B32" s="26">
        <v>-7064.12</v>
      </c>
      <c r="C32" s="26">
        <v>-9015</v>
      </c>
      <c r="D32" s="15">
        <v>-5442.72</v>
      </c>
      <c r="E32" s="19">
        <v>-10000</v>
      </c>
      <c r="F32"/>
    </row>
    <row r="33" spans="1:6" ht="15" customHeight="1">
      <c r="A33" s="14" t="s">
        <v>35</v>
      </c>
      <c r="B33" s="26">
        <v>-4616.6499999999996</v>
      </c>
      <c r="C33" s="26">
        <v>-4500</v>
      </c>
      <c r="D33" s="15">
        <v>0</v>
      </c>
      <c r="E33" s="19">
        <v>-6000</v>
      </c>
      <c r="F33"/>
    </row>
    <row r="34" spans="1:6" ht="15" customHeight="1">
      <c r="A34" s="14" t="s">
        <v>36</v>
      </c>
      <c r="B34" s="26">
        <v>-160.9</v>
      </c>
      <c r="C34" s="26">
        <v>0</v>
      </c>
      <c r="D34" s="15">
        <v>0</v>
      </c>
      <c r="E34" s="19">
        <v>-175</v>
      </c>
      <c r="F34"/>
    </row>
    <row r="35" spans="1:6" ht="15" customHeight="1">
      <c r="A35" s="14" t="s">
        <v>37</v>
      </c>
      <c r="B35" s="26">
        <v>-130</v>
      </c>
      <c r="C35" s="26">
        <v>0</v>
      </c>
      <c r="D35" s="15">
        <v>0</v>
      </c>
      <c r="E35" s="19">
        <v>-150</v>
      </c>
      <c r="F35"/>
    </row>
    <row r="36" spans="1:6" ht="15" customHeight="1">
      <c r="A36" s="14" t="s">
        <v>38</v>
      </c>
      <c r="B36" s="26">
        <v>0</v>
      </c>
      <c r="C36" s="26">
        <v>-100</v>
      </c>
      <c r="D36" s="15">
        <v>-249.34</v>
      </c>
      <c r="E36" s="19">
        <v>-250</v>
      </c>
      <c r="F36"/>
    </row>
    <row r="37" spans="1:6" ht="15" customHeight="1">
      <c r="A37" s="14" t="s">
        <v>39</v>
      </c>
      <c r="B37" s="26">
        <v>-673.85</v>
      </c>
      <c r="C37" s="26">
        <v>-1000</v>
      </c>
      <c r="D37" s="15">
        <v>-1272.3800000000001</v>
      </c>
      <c r="E37" s="19">
        <v>-1000</v>
      </c>
      <c r="F37"/>
    </row>
    <row r="38" spans="1:6" ht="15" customHeight="1">
      <c r="A38" s="14" t="s">
        <v>40</v>
      </c>
      <c r="B38" s="26">
        <v>-691.85</v>
      </c>
      <c r="C38" s="26">
        <v>-750</v>
      </c>
      <c r="D38" s="15">
        <v>-1155.25</v>
      </c>
      <c r="E38" s="19">
        <v>-1200</v>
      </c>
      <c r="F38"/>
    </row>
    <row r="39" spans="1:6" ht="15" customHeight="1">
      <c r="A39" s="14" t="s">
        <v>41</v>
      </c>
      <c r="B39" s="26">
        <v>-57838.720000000001</v>
      </c>
      <c r="C39" s="26">
        <v>-68000</v>
      </c>
      <c r="D39" s="15">
        <v>-86047.07</v>
      </c>
      <c r="E39" s="19">
        <v>-80000</v>
      </c>
      <c r="F39"/>
    </row>
    <row r="40" spans="1:6" ht="15" customHeight="1">
      <c r="A40" s="14" t="s">
        <v>42</v>
      </c>
      <c r="B40" s="26">
        <v>-232</v>
      </c>
      <c r="C40" s="26">
        <v>-235</v>
      </c>
      <c r="D40" s="15">
        <v>-232</v>
      </c>
      <c r="E40" s="19">
        <v>-240</v>
      </c>
      <c r="F40"/>
    </row>
    <row r="41" spans="1:6" ht="15" customHeight="1">
      <c r="A41" s="14" t="s">
        <v>43</v>
      </c>
      <c r="B41" s="26">
        <v>-248.82</v>
      </c>
      <c r="C41" s="26">
        <v>-500</v>
      </c>
      <c r="D41" s="15">
        <v>0</v>
      </c>
      <c r="E41" s="19">
        <v>-500</v>
      </c>
      <c r="F41"/>
    </row>
    <row r="42" spans="1:6" ht="15" customHeight="1">
      <c r="A42" s="14" t="s">
        <v>44</v>
      </c>
      <c r="B42" s="26">
        <v>-243.25</v>
      </c>
      <c r="C42" s="26">
        <v>-250</v>
      </c>
      <c r="D42" s="15">
        <v>0</v>
      </c>
      <c r="E42" s="19">
        <v>-400</v>
      </c>
      <c r="F42"/>
    </row>
    <row r="43" spans="1:6" ht="15" customHeight="1">
      <c r="A43" s="14" t="s">
        <v>45</v>
      </c>
      <c r="B43" s="26">
        <v>0</v>
      </c>
      <c r="C43" s="26">
        <v>0</v>
      </c>
      <c r="D43" s="15">
        <v>-253.7</v>
      </c>
      <c r="E43" s="19">
        <v>0</v>
      </c>
      <c r="F43"/>
    </row>
    <row r="44" spans="1:6" ht="15" customHeight="1">
      <c r="A44" s="14" t="s">
        <v>46</v>
      </c>
      <c r="B44" s="26">
        <v>-934.31</v>
      </c>
      <c r="C44" s="26">
        <v>-1000</v>
      </c>
      <c r="D44" s="15">
        <v>-380.41</v>
      </c>
      <c r="E44" s="19">
        <v>-1000</v>
      </c>
      <c r="F44"/>
    </row>
    <row r="45" spans="1:6" ht="15" customHeight="1">
      <c r="A45" s="14" t="s">
        <v>47</v>
      </c>
      <c r="B45" s="26">
        <v>-1807.84</v>
      </c>
      <c r="C45" s="26">
        <v>-1500</v>
      </c>
      <c r="D45" s="15">
        <v>-2059.15</v>
      </c>
      <c r="E45" s="19">
        <v>-2500</v>
      </c>
      <c r="F45"/>
    </row>
    <row r="46" spans="1:6" ht="15" customHeight="1">
      <c r="A46" s="14" t="s">
        <v>48</v>
      </c>
      <c r="B46" s="26">
        <v>-28039.91</v>
      </c>
      <c r="C46" s="26">
        <v>-35000</v>
      </c>
      <c r="D46" s="15">
        <v>-38916.129999999997</v>
      </c>
      <c r="E46" s="19">
        <v>-40000</v>
      </c>
      <c r="F46"/>
    </row>
    <row r="47" spans="1:6" ht="15" customHeight="1">
      <c r="A47" s="14" t="s">
        <v>49</v>
      </c>
      <c r="B47" s="26">
        <v>0</v>
      </c>
      <c r="C47" s="26">
        <v>0</v>
      </c>
      <c r="D47" s="15">
        <v>-86.98</v>
      </c>
      <c r="E47" s="19">
        <v>-150</v>
      </c>
      <c r="F47"/>
    </row>
    <row r="48" spans="1:6" ht="15" customHeight="1">
      <c r="A48" s="14" t="s">
        <v>50</v>
      </c>
      <c r="B48" s="26">
        <v>-100</v>
      </c>
      <c r="C48" s="26">
        <v>0</v>
      </c>
      <c r="D48" s="15">
        <v>-100</v>
      </c>
      <c r="E48" s="19">
        <v>-200</v>
      </c>
      <c r="F48"/>
    </row>
    <row r="49" spans="1:6" ht="15" customHeight="1">
      <c r="A49" s="14" t="s">
        <v>51</v>
      </c>
      <c r="B49" s="26">
        <v>5806.44</v>
      </c>
      <c r="C49" s="26">
        <v>0</v>
      </c>
      <c r="D49" s="15">
        <v>3840.94</v>
      </c>
      <c r="E49" s="19">
        <v>0</v>
      </c>
      <c r="F49"/>
    </row>
    <row r="50" spans="1:6" ht="15" customHeight="1">
      <c r="A50" s="14" t="s">
        <v>52</v>
      </c>
      <c r="B50" s="26">
        <v>0</v>
      </c>
      <c r="C50" s="26">
        <v>0</v>
      </c>
      <c r="D50" s="15">
        <v>11.17</v>
      </c>
      <c r="E50" s="19">
        <v>0</v>
      </c>
      <c r="F50"/>
    </row>
    <row r="51" spans="1:6" ht="15" customHeight="1">
      <c r="A51" s="14" t="s">
        <v>53</v>
      </c>
      <c r="B51" s="26">
        <v>-508.75</v>
      </c>
      <c r="C51" s="26">
        <v>600</v>
      </c>
      <c r="D51" s="15">
        <v>-417.72</v>
      </c>
      <c r="E51" s="19">
        <v>-600</v>
      </c>
      <c r="F51"/>
    </row>
    <row r="52" spans="1:6" ht="15" customHeight="1">
      <c r="A52" s="14" t="s">
        <v>54</v>
      </c>
      <c r="B52" s="26">
        <v>-3608.45</v>
      </c>
      <c r="C52" s="26">
        <v>-950</v>
      </c>
      <c r="D52" s="15">
        <v>0</v>
      </c>
      <c r="E52" s="19">
        <v>-4000</v>
      </c>
      <c r="F52"/>
    </row>
    <row r="53" spans="1:6" ht="15" customHeight="1">
      <c r="A53" s="14" t="s">
        <v>55</v>
      </c>
      <c r="B53" s="26">
        <v>-12915.06</v>
      </c>
      <c r="C53" s="26">
        <v>-35000</v>
      </c>
      <c r="D53" s="15">
        <v>-18276.32</v>
      </c>
      <c r="E53" s="19">
        <v>-18000</v>
      </c>
      <c r="F53"/>
    </row>
    <row r="54" spans="1:6" ht="15" customHeight="1">
      <c r="A54" s="14" t="s">
        <v>56</v>
      </c>
      <c r="B54" s="26">
        <v>-3500</v>
      </c>
      <c r="C54" s="26">
        <v>-3500</v>
      </c>
      <c r="D54" s="15">
        <v>-3500</v>
      </c>
      <c r="E54" s="19">
        <v>-3500</v>
      </c>
      <c r="F54"/>
    </row>
    <row r="55" spans="1:6" ht="15" customHeight="1">
      <c r="A55" s="14" t="s">
        <v>57</v>
      </c>
      <c r="B55" s="26">
        <v>-6170</v>
      </c>
      <c r="C55" s="26">
        <v>-2000</v>
      </c>
      <c r="D55" s="15">
        <v>-7507.7</v>
      </c>
      <c r="E55" s="19">
        <v>-6500</v>
      </c>
      <c r="F55"/>
    </row>
    <row r="56" spans="1:6" ht="15" customHeight="1">
      <c r="A56" s="14" t="s">
        <v>58</v>
      </c>
      <c r="B56" s="26">
        <v>-158.52000000000001</v>
      </c>
      <c r="C56" s="26">
        <v>-300</v>
      </c>
      <c r="D56" s="15">
        <v>-220.35</v>
      </c>
      <c r="E56" s="19">
        <v>-500</v>
      </c>
      <c r="F56"/>
    </row>
    <row r="57" spans="1:6" s="25" customFormat="1" ht="15" customHeight="1" thickBot="1">
      <c r="A57" s="21" t="s">
        <v>59</v>
      </c>
      <c r="B57" s="22">
        <f>SUM(B28:B56)</f>
        <v>-119889.56</v>
      </c>
      <c r="C57" s="22">
        <f>SUM(C28:C56)</f>
        <v>-168104</v>
      </c>
      <c r="D57" s="27">
        <f>SUM(D28:D56)</f>
        <v>-162280.11000000002</v>
      </c>
      <c r="E57" s="28">
        <f>SUM(E28:E56)</f>
        <v>-177165</v>
      </c>
    </row>
    <row r="58" spans="1:6" ht="15" customHeight="1" thickTop="1">
      <c r="A58" s="29"/>
      <c r="B58" s="26"/>
      <c r="C58" s="26"/>
      <c r="D58" s="30"/>
      <c r="E58" s="31"/>
      <c r="F58"/>
    </row>
    <row r="59" spans="1:6" s="25" customFormat="1" ht="15" customHeight="1" thickBot="1">
      <c r="A59" s="21" t="s">
        <v>60</v>
      </c>
      <c r="B59" s="22">
        <f>SUM(B26+B57)</f>
        <v>61935.790000000037</v>
      </c>
      <c r="C59" s="22">
        <f>SUM(C26+C57)</f>
        <v>-13579</v>
      </c>
      <c r="D59" s="23">
        <f>D26+D57</f>
        <v>52794.280000000028</v>
      </c>
      <c r="E59" s="32">
        <f>SUM(E26+E57)</f>
        <v>-5735</v>
      </c>
    </row>
    <row r="60" spans="1:6" ht="15" customHeight="1" thickTop="1">
      <c r="A60" s="29"/>
      <c r="B60" s="26"/>
      <c r="C60" s="26"/>
      <c r="D60" s="15"/>
      <c r="E60" s="33"/>
      <c r="F60"/>
    </row>
    <row r="61" spans="1:6" ht="15" customHeight="1">
      <c r="A61" s="21" t="s">
        <v>61</v>
      </c>
      <c r="B61" s="26"/>
      <c r="C61" s="26"/>
      <c r="D61" s="15"/>
      <c r="E61" s="34"/>
      <c r="F61"/>
    </row>
    <row r="62" spans="1:6" ht="15" customHeight="1">
      <c r="A62" s="35" t="s">
        <v>62</v>
      </c>
      <c r="B62" s="26">
        <v>-2287.4699999999998</v>
      </c>
      <c r="C62" s="26">
        <v>0</v>
      </c>
      <c r="D62" s="15">
        <v>-1632</v>
      </c>
      <c r="E62" s="36">
        <v>0</v>
      </c>
      <c r="F62"/>
    </row>
    <row r="63" spans="1:6" ht="15" customHeight="1">
      <c r="A63" s="35" t="s">
        <v>63</v>
      </c>
      <c r="B63" s="26">
        <v>0</v>
      </c>
      <c r="C63" s="26">
        <v>0</v>
      </c>
      <c r="D63" s="15">
        <v>3954</v>
      </c>
      <c r="E63" s="36">
        <v>0</v>
      </c>
      <c r="F63"/>
    </row>
    <row r="64" spans="1:6" ht="15" customHeight="1">
      <c r="A64" s="35" t="s">
        <v>64</v>
      </c>
      <c r="B64" s="26">
        <v>0</v>
      </c>
      <c r="C64" s="26">
        <v>0</v>
      </c>
      <c r="D64" s="15">
        <v>-4086.94</v>
      </c>
      <c r="E64" s="36">
        <v>0</v>
      </c>
      <c r="F64"/>
    </row>
    <row r="65" spans="1:6" ht="15" customHeight="1">
      <c r="A65" s="14" t="s">
        <v>65</v>
      </c>
      <c r="B65" s="26">
        <v>4851.37</v>
      </c>
      <c r="C65" s="26">
        <v>0</v>
      </c>
      <c r="D65" s="15">
        <v>-1926.36</v>
      </c>
      <c r="E65" s="36">
        <v>0</v>
      </c>
      <c r="F65"/>
    </row>
    <row r="66" spans="1:6" ht="15" customHeight="1">
      <c r="A66" s="14" t="s">
        <v>66</v>
      </c>
      <c r="B66" s="26">
        <v>-21.74</v>
      </c>
      <c r="C66" s="26">
        <v>-500</v>
      </c>
      <c r="D66" s="15">
        <v>0</v>
      </c>
      <c r="E66" s="36">
        <v>-500</v>
      </c>
      <c r="F66"/>
    </row>
    <row r="67" spans="1:6" ht="15" customHeight="1">
      <c r="A67" s="14" t="s">
        <v>67</v>
      </c>
      <c r="B67" s="26">
        <v>-12329.91</v>
      </c>
      <c r="C67" s="26">
        <v>0</v>
      </c>
      <c r="D67" s="15">
        <v>-727.96</v>
      </c>
      <c r="E67" s="36">
        <v>0</v>
      </c>
      <c r="F67"/>
    </row>
    <row r="68" spans="1:6" ht="15" customHeight="1">
      <c r="A68" s="14" t="s">
        <v>68</v>
      </c>
      <c r="B68" s="26">
        <v>-9412.07</v>
      </c>
      <c r="C68" s="26">
        <v>-7081</v>
      </c>
      <c r="D68" s="15">
        <v>0</v>
      </c>
      <c r="E68" s="59">
        <v>0</v>
      </c>
      <c r="F68"/>
    </row>
    <row r="69" spans="1:6" ht="15" customHeight="1">
      <c r="A69" s="37" t="s">
        <v>69</v>
      </c>
      <c r="B69" s="38">
        <v>3000</v>
      </c>
      <c r="C69" s="26">
        <v>0</v>
      </c>
      <c r="D69" s="15">
        <v>0</v>
      </c>
      <c r="E69" s="36">
        <v>0</v>
      </c>
      <c r="F69"/>
    </row>
    <row r="70" spans="1:6" ht="15" customHeight="1">
      <c r="A70" s="33"/>
      <c r="B70" s="26"/>
      <c r="C70" s="26"/>
      <c r="D70" s="15"/>
      <c r="E70" s="39"/>
      <c r="F70"/>
    </row>
    <row r="71" spans="1:6" s="25" customFormat="1" ht="15" customHeight="1" thickBot="1">
      <c r="A71" s="21" t="s">
        <v>70</v>
      </c>
      <c r="B71" s="22">
        <f>SUM(B62:B70)</f>
        <v>-16199.82</v>
      </c>
      <c r="C71" s="22">
        <f>SUM(C65:C70)</f>
        <v>-7581</v>
      </c>
      <c r="D71" s="27">
        <f>SUM(D62:D70)</f>
        <v>-4419.26</v>
      </c>
      <c r="E71" s="40">
        <f>SUM(E65:E70)</f>
        <v>-500</v>
      </c>
    </row>
    <row r="72" spans="1:6" ht="15" customHeight="1" thickTop="1">
      <c r="A72" s="33"/>
      <c r="B72" s="26"/>
      <c r="C72" s="26"/>
      <c r="D72" s="30"/>
      <c r="E72" s="31"/>
      <c r="F72"/>
    </row>
    <row r="73" spans="1:6" ht="15" customHeight="1" thickBot="1">
      <c r="A73" s="33" t="s">
        <v>71</v>
      </c>
      <c r="B73" s="22">
        <f t="shared" ref="B73:E73" si="1">B59+B71</f>
        <v>45735.970000000038</v>
      </c>
      <c r="C73" s="22">
        <f t="shared" si="1"/>
        <v>-21160</v>
      </c>
      <c r="D73" s="60">
        <f t="shared" si="1"/>
        <v>48375.020000000026</v>
      </c>
      <c r="E73" s="32">
        <f t="shared" si="1"/>
        <v>-6235</v>
      </c>
      <c r="F73"/>
    </row>
    <row r="74" spans="1:6" ht="15" customHeight="1" thickTop="1">
      <c r="A74" s="33"/>
      <c r="B74" s="26"/>
      <c r="C74" s="26"/>
      <c r="D74" s="15"/>
      <c r="E74" s="39"/>
      <c r="F74"/>
    </row>
    <row r="75" spans="1:6" ht="15" customHeight="1">
      <c r="A75" s="33" t="s">
        <v>72</v>
      </c>
      <c r="B75" s="11">
        <v>177544</v>
      </c>
      <c r="C75" s="41">
        <v>177544</v>
      </c>
      <c r="D75" s="42">
        <v>223279.86</v>
      </c>
      <c r="E75" s="43">
        <v>223280</v>
      </c>
      <c r="F75"/>
    </row>
    <row r="76" spans="1:6" ht="15" customHeight="1" thickBot="1">
      <c r="A76" s="33" t="s">
        <v>73</v>
      </c>
      <c r="B76" s="44">
        <f>B75+B73</f>
        <v>223279.97000000003</v>
      </c>
      <c r="C76" s="45">
        <f>SUM(C75+C73)</f>
        <v>156384</v>
      </c>
      <c r="D76" s="46">
        <f>D75+D73</f>
        <v>271654.88</v>
      </c>
      <c r="E76" s="47">
        <f>E75+E73</f>
        <v>217045</v>
      </c>
      <c r="F76"/>
    </row>
    <row r="77" spans="1:6" ht="15" customHeight="1" thickTop="1"/>
    <row r="78" spans="1:6" ht="15" customHeight="1">
      <c r="A78" s="25" t="s">
        <v>74</v>
      </c>
      <c r="B78" s="25"/>
    </row>
    <row r="79" spans="1:6" ht="15" customHeight="1">
      <c r="A79" t="s">
        <v>75</v>
      </c>
    </row>
    <row r="80" spans="1:6" ht="15" customHeight="1">
      <c r="A80" t="s">
        <v>76</v>
      </c>
    </row>
    <row r="81" spans="1:1" ht="15" customHeight="1">
      <c r="A81" t="s">
        <v>77</v>
      </c>
    </row>
    <row r="82" spans="1:1" ht="15" customHeight="1">
      <c r="A82" t="s">
        <v>78</v>
      </c>
    </row>
    <row r="83" spans="1:1" ht="15" customHeight="1">
      <c r="A83" t="s">
        <v>79</v>
      </c>
    </row>
    <row r="84" spans="1:1" ht="15" customHeight="1">
      <c r="A84" t="s">
        <v>80</v>
      </c>
    </row>
    <row r="85" spans="1:1" ht="15" customHeight="1">
      <c r="A85" t="s">
        <v>81</v>
      </c>
    </row>
    <row r="86" spans="1:1" ht="15" customHeight="1">
      <c r="A86" s="48"/>
    </row>
  </sheetData>
  <sortState xmlns:xlrd2="http://schemas.microsoft.com/office/spreadsheetml/2017/richdata2" ref="A59:A65">
    <sortCondition ref="A59"/>
  </sortState>
  <pageMargins left="0.7" right="0.7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E2557-74BA-41CF-B882-80E000A08FD4}">
  <dimension ref="A1:H82"/>
  <sheetViews>
    <sheetView workbookViewId="0">
      <pane xSplit="1" ySplit="4" topLeftCell="B35" activePane="bottomRight" state="frozen"/>
      <selection pane="bottomRight" activeCell="B50" sqref="B50"/>
      <selection pane="bottomLeft"/>
      <selection pane="topRight"/>
    </sheetView>
  </sheetViews>
  <sheetFormatPr defaultColWidth="8.7109375" defaultRowHeight="15"/>
  <cols>
    <col min="1" max="1" width="36.42578125" customWidth="1"/>
    <col min="2" max="2" width="14.28515625" customWidth="1"/>
    <col min="3" max="3" width="11.28515625" customWidth="1"/>
    <col min="4" max="4" width="14.28515625" customWidth="1"/>
    <col min="5" max="5" width="12.85546875" customWidth="1"/>
    <col min="7" max="7" width="11.5703125" bestFit="1" customWidth="1"/>
    <col min="8" max="8" width="9" bestFit="1" customWidth="1"/>
  </cols>
  <sheetData>
    <row r="1" spans="1:5" ht="15" customHeight="1">
      <c r="A1" s="1" t="s">
        <v>82</v>
      </c>
    </row>
    <row r="2" spans="1:5" ht="15" customHeight="1">
      <c r="A2" s="1"/>
    </row>
    <row r="3" spans="1:5" ht="15" customHeight="1">
      <c r="B3" s="2" t="s">
        <v>2</v>
      </c>
      <c r="C3" s="3" t="s">
        <v>3</v>
      </c>
      <c r="D3" s="4" t="s">
        <v>2</v>
      </c>
      <c r="E3" s="5" t="s">
        <v>3</v>
      </c>
    </row>
    <row r="4" spans="1:5" ht="15" customHeight="1">
      <c r="B4" s="6" t="s">
        <v>6</v>
      </c>
      <c r="C4" s="7" t="s">
        <v>7</v>
      </c>
      <c r="D4" s="8" t="s">
        <v>83</v>
      </c>
      <c r="E4" s="9" t="s">
        <v>84</v>
      </c>
    </row>
    <row r="5" spans="1:5" ht="15" customHeight="1">
      <c r="A5" s="10" t="s">
        <v>8</v>
      </c>
      <c r="B5" s="11"/>
      <c r="C5" s="11"/>
      <c r="D5" s="12"/>
      <c r="E5" s="13"/>
    </row>
    <row r="6" spans="1:5" ht="15" customHeight="1">
      <c r="A6" s="14" t="s">
        <v>9</v>
      </c>
      <c r="B6" s="15">
        <v>2091.06</v>
      </c>
      <c r="C6" s="16">
        <v>3500</v>
      </c>
      <c r="D6" s="15">
        <v>0</v>
      </c>
      <c r="E6" s="16">
        <v>1500</v>
      </c>
    </row>
    <row r="7" spans="1:5" ht="15" customHeight="1">
      <c r="A7" s="14" t="s">
        <v>11</v>
      </c>
      <c r="B7" s="15">
        <v>652.20000000000005</v>
      </c>
      <c r="C7" s="16">
        <v>500</v>
      </c>
      <c r="D7" s="15">
        <v>0</v>
      </c>
      <c r="E7" s="16">
        <v>500</v>
      </c>
    </row>
    <row r="8" spans="1:5" ht="15" customHeight="1">
      <c r="A8" s="14" t="s">
        <v>12</v>
      </c>
      <c r="B8" s="15">
        <v>26961.07</v>
      </c>
      <c r="C8" s="16">
        <v>16000</v>
      </c>
      <c r="D8" s="15">
        <v>0</v>
      </c>
      <c r="E8" s="16">
        <v>8000</v>
      </c>
    </row>
    <row r="9" spans="1:5" ht="15" customHeight="1">
      <c r="A9" s="14" t="s">
        <v>85</v>
      </c>
      <c r="B9" s="15">
        <f>178.14+1.9</f>
        <v>180.04</v>
      </c>
      <c r="C9" s="16">
        <v>500</v>
      </c>
      <c r="D9" s="15">
        <v>0</v>
      </c>
      <c r="E9" s="16">
        <v>250</v>
      </c>
    </row>
    <row r="10" spans="1:5" ht="15" customHeight="1">
      <c r="A10" s="14" t="s">
        <v>86</v>
      </c>
      <c r="B10" s="15">
        <v>1784.39</v>
      </c>
      <c r="C10" s="16">
        <v>1500</v>
      </c>
      <c r="D10" s="15">
        <v>0</v>
      </c>
      <c r="E10" s="16">
        <v>1500</v>
      </c>
    </row>
    <row r="11" spans="1:5" ht="15" customHeight="1">
      <c r="A11" s="14" t="s">
        <v>87</v>
      </c>
      <c r="B11" s="15">
        <v>0</v>
      </c>
      <c r="C11" s="20">
        <v>0</v>
      </c>
      <c r="D11" s="15">
        <v>0</v>
      </c>
      <c r="E11" s="20">
        <v>5000</v>
      </c>
    </row>
    <row r="12" spans="1:5" ht="15" customHeight="1">
      <c r="A12" s="14" t="s">
        <v>16</v>
      </c>
      <c r="B12" s="15">
        <v>19500.099999999999</v>
      </c>
      <c r="C12" s="19">
        <v>15000</v>
      </c>
      <c r="D12" s="15">
        <v>0</v>
      </c>
      <c r="E12" s="19">
        <v>12000</v>
      </c>
    </row>
    <row r="13" spans="1:5" ht="15" customHeight="1">
      <c r="A13" s="14" t="s">
        <v>17</v>
      </c>
      <c r="B13" s="15">
        <v>392.82</v>
      </c>
      <c r="C13" s="19">
        <v>200</v>
      </c>
      <c r="D13" s="15">
        <v>0</v>
      </c>
      <c r="E13" s="19">
        <v>200</v>
      </c>
    </row>
    <row r="14" spans="1:5" ht="15" customHeight="1">
      <c r="A14" s="14" t="s">
        <v>18</v>
      </c>
      <c r="B14" s="15">
        <v>36.07</v>
      </c>
      <c r="C14" s="19">
        <v>30</v>
      </c>
      <c r="D14" s="15">
        <v>0</v>
      </c>
      <c r="E14" s="19">
        <v>30</v>
      </c>
    </row>
    <row r="15" spans="1:5" ht="15" customHeight="1">
      <c r="A15" s="17" t="s">
        <v>19</v>
      </c>
      <c r="B15" s="15">
        <v>0</v>
      </c>
      <c r="C15" s="20">
        <v>3500</v>
      </c>
      <c r="D15" s="15">
        <v>0</v>
      </c>
      <c r="E15" s="20">
        <v>0</v>
      </c>
    </row>
    <row r="16" spans="1:5" ht="15" customHeight="1">
      <c r="A16" s="17" t="s">
        <v>20</v>
      </c>
      <c r="B16" s="15">
        <v>253.7</v>
      </c>
      <c r="C16" s="20">
        <v>0</v>
      </c>
      <c r="D16" s="15">
        <v>0</v>
      </c>
      <c r="E16" s="20">
        <v>0</v>
      </c>
    </row>
    <row r="17" spans="1:5" ht="15" customHeight="1">
      <c r="A17" s="14" t="s">
        <v>22</v>
      </c>
      <c r="B17" s="15">
        <v>1178</v>
      </c>
      <c r="C17" s="19">
        <v>1000</v>
      </c>
      <c r="D17" s="15">
        <v>0</v>
      </c>
      <c r="E17" s="19">
        <v>1200</v>
      </c>
    </row>
    <row r="18" spans="1:5" ht="15" customHeight="1">
      <c r="A18" s="17" t="s">
        <v>23</v>
      </c>
      <c r="B18" s="15">
        <v>49851.55</v>
      </c>
      <c r="C18" s="20">
        <v>32000</v>
      </c>
      <c r="D18" s="15">
        <v>0</v>
      </c>
      <c r="E18" s="20">
        <v>10000</v>
      </c>
    </row>
    <row r="19" spans="1:5" ht="15" customHeight="1">
      <c r="A19" s="14" t="s">
        <v>26</v>
      </c>
      <c r="B19" s="15">
        <v>2140.4499999999998</v>
      </c>
      <c r="C19" s="19">
        <v>1500</v>
      </c>
      <c r="D19" s="15">
        <v>0</v>
      </c>
      <c r="E19" s="19">
        <v>1500</v>
      </c>
    </row>
    <row r="20" spans="1:5" ht="15" customHeight="1">
      <c r="A20" s="17" t="s">
        <v>88</v>
      </c>
      <c r="B20" s="15">
        <v>107678.97</v>
      </c>
      <c r="C20" s="18">
        <v>95000</v>
      </c>
      <c r="D20" s="15">
        <v>0</v>
      </c>
      <c r="E20" s="18">
        <v>60000</v>
      </c>
    </row>
    <row r="21" spans="1:5" ht="15" customHeight="1">
      <c r="A21" s="14" t="s">
        <v>27</v>
      </c>
      <c r="B21" s="15">
        <v>2373.9699999999998</v>
      </c>
      <c r="C21" s="19">
        <v>1000</v>
      </c>
      <c r="D21" s="15">
        <v>0</v>
      </c>
      <c r="E21" s="19">
        <v>1000</v>
      </c>
    </row>
    <row r="22" spans="1:5" s="25" customFormat="1" ht="15" customHeight="1" thickBot="1">
      <c r="A22" s="21" t="s">
        <v>28</v>
      </c>
      <c r="B22" s="22">
        <f>SUM(B6:B21)</f>
        <v>215074.38999999998</v>
      </c>
      <c r="C22" s="22">
        <f>SUM(C6:C21)</f>
        <v>171230</v>
      </c>
      <c r="D22" s="23">
        <f>SUM(D6:D21)</f>
        <v>0</v>
      </c>
      <c r="E22" s="24">
        <f>SUM(E6:E21)</f>
        <v>102680</v>
      </c>
    </row>
    <row r="23" spans="1:5" ht="15" customHeight="1" thickTop="1">
      <c r="A23" s="21" t="s">
        <v>29</v>
      </c>
      <c r="B23" s="26"/>
      <c r="C23" s="26"/>
      <c r="D23" s="15"/>
      <c r="E23" s="21"/>
    </row>
    <row r="24" spans="1:5" ht="15" customHeight="1">
      <c r="A24" s="14" t="s">
        <v>32</v>
      </c>
      <c r="B24" s="15">
        <v>0</v>
      </c>
      <c r="C24" s="19">
        <v>-200</v>
      </c>
      <c r="D24" s="15">
        <v>0</v>
      </c>
      <c r="E24" s="19">
        <v>-100</v>
      </c>
    </row>
    <row r="25" spans="1:5" ht="15" customHeight="1">
      <c r="A25" s="14" t="s">
        <v>33</v>
      </c>
      <c r="B25" s="15">
        <v>-15</v>
      </c>
      <c r="C25" s="19">
        <v>-100</v>
      </c>
      <c r="D25" s="15">
        <v>0</v>
      </c>
      <c r="E25" s="19">
        <v>-25</v>
      </c>
    </row>
    <row r="26" spans="1:5" ht="15" customHeight="1">
      <c r="A26" s="14" t="s">
        <v>34</v>
      </c>
      <c r="B26" s="15">
        <v>-5442.72</v>
      </c>
      <c r="C26" s="19">
        <v>-10000</v>
      </c>
      <c r="D26" s="15">
        <v>0</v>
      </c>
      <c r="E26" s="19">
        <v>-8860</v>
      </c>
    </row>
    <row r="27" spans="1:5" ht="15" customHeight="1">
      <c r="A27" s="14" t="s">
        <v>89</v>
      </c>
      <c r="B27" s="15">
        <v>0</v>
      </c>
      <c r="C27" s="19">
        <v>0</v>
      </c>
      <c r="D27" s="15">
        <v>0</v>
      </c>
      <c r="E27" s="19">
        <v>-3500</v>
      </c>
    </row>
    <row r="28" spans="1:5" ht="15" customHeight="1">
      <c r="A28" s="14" t="s">
        <v>35</v>
      </c>
      <c r="B28" s="15">
        <v>0</v>
      </c>
      <c r="C28" s="19">
        <v>-6000</v>
      </c>
      <c r="D28" s="15">
        <v>0</v>
      </c>
      <c r="E28" s="19">
        <v>-6520</v>
      </c>
    </row>
    <row r="29" spans="1:5" ht="15" customHeight="1">
      <c r="A29" s="14" t="s">
        <v>36</v>
      </c>
      <c r="B29" s="15">
        <v>0</v>
      </c>
      <c r="C29" s="19">
        <v>-175</v>
      </c>
      <c r="D29" s="15">
        <v>0</v>
      </c>
      <c r="E29" s="19">
        <v>-175</v>
      </c>
    </row>
    <row r="30" spans="1:5" ht="15" customHeight="1">
      <c r="A30" s="14" t="s">
        <v>90</v>
      </c>
      <c r="B30" s="15">
        <v>0</v>
      </c>
      <c r="C30" s="19">
        <v>0</v>
      </c>
      <c r="D30" s="15">
        <v>0</v>
      </c>
      <c r="E30" s="19">
        <v>-150</v>
      </c>
    </row>
    <row r="31" spans="1:5" ht="15" customHeight="1">
      <c r="A31" s="14" t="s">
        <v>38</v>
      </c>
      <c r="B31" s="15">
        <v>-249.34</v>
      </c>
      <c r="C31" s="19">
        <v>-250</v>
      </c>
      <c r="D31" s="15">
        <v>0</v>
      </c>
      <c r="E31" s="19">
        <v>-100</v>
      </c>
    </row>
    <row r="32" spans="1:5" ht="15" customHeight="1">
      <c r="A32" s="14" t="s">
        <v>39</v>
      </c>
      <c r="B32" s="15">
        <v>-1272.3800000000001</v>
      </c>
      <c r="C32" s="19">
        <v>-1000</v>
      </c>
      <c r="D32" s="15">
        <v>0</v>
      </c>
      <c r="E32" s="19">
        <v>-800</v>
      </c>
    </row>
    <row r="33" spans="1:5" ht="15" customHeight="1">
      <c r="A33" s="14" t="s">
        <v>40</v>
      </c>
      <c r="B33" s="15">
        <v>-1155.25</v>
      </c>
      <c r="C33" s="19">
        <v>-1200</v>
      </c>
      <c r="D33" s="15">
        <v>0</v>
      </c>
      <c r="E33" s="19">
        <v>-1000</v>
      </c>
    </row>
    <row r="34" spans="1:5" ht="15" customHeight="1">
      <c r="A34" s="14" t="s">
        <v>41</v>
      </c>
      <c r="B34" s="15">
        <v>-86047.07</v>
      </c>
      <c r="C34" s="19">
        <v>-80000</v>
      </c>
      <c r="D34" s="15">
        <v>0</v>
      </c>
      <c r="E34" s="19">
        <v>-71000</v>
      </c>
    </row>
    <row r="35" spans="1:5" ht="15" customHeight="1">
      <c r="A35" s="14" t="s">
        <v>42</v>
      </c>
      <c r="B35" s="15">
        <v>-232</v>
      </c>
      <c r="C35" s="19">
        <v>-240</v>
      </c>
      <c r="D35" s="15">
        <v>0</v>
      </c>
      <c r="E35" s="19">
        <v>-258</v>
      </c>
    </row>
    <row r="36" spans="1:5" ht="15" customHeight="1">
      <c r="A36" s="14" t="s">
        <v>43</v>
      </c>
      <c r="B36" s="15">
        <v>0</v>
      </c>
      <c r="C36" s="19">
        <v>-500</v>
      </c>
      <c r="D36" s="15">
        <v>0</v>
      </c>
      <c r="E36" s="19">
        <v>-300</v>
      </c>
    </row>
    <row r="37" spans="1:5" ht="15" customHeight="1">
      <c r="A37" s="14" t="s">
        <v>44</v>
      </c>
      <c r="B37" s="15">
        <v>0</v>
      </c>
      <c r="C37" s="19">
        <v>-400</v>
      </c>
      <c r="D37" s="15">
        <v>0</v>
      </c>
      <c r="E37" s="19">
        <v>-250</v>
      </c>
    </row>
    <row r="38" spans="1:5" ht="15" customHeight="1">
      <c r="A38" s="14" t="s">
        <v>45</v>
      </c>
      <c r="B38" s="15">
        <v>-253.7</v>
      </c>
      <c r="C38" s="19">
        <v>0</v>
      </c>
      <c r="D38" s="15">
        <v>0</v>
      </c>
      <c r="E38" s="19">
        <v>0</v>
      </c>
    </row>
    <row r="39" spans="1:5" ht="15" customHeight="1">
      <c r="A39" s="14" t="s">
        <v>46</v>
      </c>
      <c r="B39" s="15">
        <v>-380.41</v>
      </c>
      <c r="C39" s="19">
        <v>-1000</v>
      </c>
      <c r="D39" s="15">
        <v>0</v>
      </c>
      <c r="E39" s="19">
        <v>-600</v>
      </c>
    </row>
    <row r="40" spans="1:5" ht="15" customHeight="1">
      <c r="A40" s="14" t="s">
        <v>47</v>
      </c>
      <c r="B40" s="15">
        <v>-2059.15</v>
      </c>
      <c r="C40" s="19">
        <v>-2500</v>
      </c>
      <c r="D40" s="15">
        <v>0</v>
      </c>
      <c r="E40" s="19">
        <v>-1900</v>
      </c>
    </row>
    <row r="41" spans="1:5" ht="15" customHeight="1">
      <c r="A41" s="14" t="s">
        <v>48</v>
      </c>
      <c r="B41" s="15">
        <v>-38916.129999999997</v>
      </c>
      <c r="C41" s="19">
        <v>-40000</v>
      </c>
      <c r="D41" s="15">
        <v>0</v>
      </c>
      <c r="E41" s="19">
        <v>-40200</v>
      </c>
    </row>
    <row r="42" spans="1:5" ht="15" customHeight="1">
      <c r="A42" s="14" t="s">
        <v>49</v>
      </c>
      <c r="B42" s="15">
        <v>-86.98</v>
      </c>
      <c r="C42" s="19">
        <v>-150</v>
      </c>
      <c r="D42" s="15">
        <v>0</v>
      </c>
      <c r="E42" s="19">
        <v>0</v>
      </c>
    </row>
    <row r="43" spans="1:5" ht="15" customHeight="1">
      <c r="A43" s="14" t="s">
        <v>50</v>
      </c>
      <c r="B43" s="15">
        <v>-100</v>
      </c>
      <c r="C43" s="19">
        <v>-200</v>
      </c>
      <c r="D43" s="15">
        <v>0</v>
      </c>
      <c r="E43" s="19">
        <v>-100</v>
      </c>
    </row>
    <row r="44" spans="1:5" ht="15" customHeight="1">
      <c r="A44" s="14" t="s">
        <v>51</v>
      </c>
      <c r="B44" s="15">
        <v>3840.94</v>
      </c>
      <c r="C44" s="19">
        <v>0</v>
      </c>
      <c r="D44" s="15">
        <v>0</v>
      </c>
      <c r="E44" s="19">
        <v>0</v>
      </c>
    </row>
    <row r="45" spans="1:5" ht="15" customHeight="1">
      <c r="A45" s="14" t="s">
        <v>52</v>
      </c>
      <c r="B45" s="15">
        <v>11.17</v>
      </c>
      <c r="C45" s="19">
        <v>0</v>
      </c>
      <c r="D45" s="15">
        <v>0</v>
      </c>
      <c r="E45" s="19">
        <v>0</v>
      </c>
    </row>
    <row r="46" spans="1:5" ht="15" customHeight="1">
      <c r="A46" s="14" t="s">
        <v>53</v>
      </c>
      <c r="B46" s="15">
        <v>-417.72</v>
      </c>
      <c r="C46" s="19">
        <v>-600</v>
      </c>
      <c r="D46" s="15">
        <v>0</v>
      </c>
      <c r="E46" s="19">
        <v>-500</v>
      </c>
    </row>
    <row r="47" spans="1:5" ht="15" customHeight="1">
      <c r="A47" s="14" t="s">
        <v>54</v>
      </c>
      <c r="B47" s="15">
        <v>0</v>
      </c>
      <c r="C47" s="19">
        <v>-4000</v>
      </c>
      <c r="D47" s="15">
        <v>0</v>
      </c>
      <c r="E47" s="19">
        <v>-2000</v>
      </c>
    </row>
    <row r="48" spans="1:5" ht="15" customHeight="1">
      <c r="A48" s="14" t="s">
        <v>55</v>
      </c>
      <c r="B48" s="15">
        <v>-18276.32</v>
      </c>
      <c r="C48" s="19">
        <v>-18000</v>
      </c>
      <c r="D48" s="15">
        <v>0</v>
      </c>
      <c r="E48" s="19">
        <v>-7100</v>
      </c>
    </row>
    <row r="49" spans="1:5" ht="15" customHeight="1">
      <c r="A49" s="14" t="s">
        <v>56</v>
      </c>
      <c r="B49" s="15">
        <v>-3500</v>
      </c>
      <c r="C49" s="19">
        <v>-3500</v>
      </c>
      <c r="D49" s="15">
        <v>0</v>
      </c>
      <c r="E49" s="19">
        <v>-1170</v>
      </c>
    </row>
    <row r="50" spans="1:5" ht="15" customHeight="1">
      <c r="A50" s="14" t="s">
        <v>57</v>
      </c>
      <c r="B50" s="15">
        <v>-7507.7</v>
      </c>
      <c r="C50" s="19">
        <v>-6500</v>
      </c>
      <c r="D50" s="15">
        <v>0</v>
      </c>
      <c r="E50" s="19">
        <v>-16100</v>
      </c>
    </row>
    <row r="51" spans="1:5" ht="15" customHeight="1">
      <c r="A51" s="14" t="s">
        <v>58</v>
      </c>
      <c r="B51" s="15">
        <v>-220.35</v>
      </c>
      <c r="C51" s="19">
        <v>-500</v>
      </c>
      <c r="D51" s="15">
        <v>0</v>
      </c>
      <c r="E51" s="19">
        <v>-250</v>
      </c>
    </row>
    <row r="52" spans="1:5" ht="15" customHeight="1">
      <c r="A52" s="14"/>
      <c r="B52" s="15"/>
      <c r="C52" s="19"/>
      <c r="D52" s="15"/>
      <c r="E52" s="19"/>
    </row>
    <row r="53" spans="1:5" s="25" customFormat="1" ht="15" customHeight="1" thickBot="1">
      <c r="A53" s="21" t="s">
        <v>59</v>
      </c>
      <c r="B53" s="22">
        <f>SUM(B24:B52)</f>
        <v>-162280.11000000002</v>
      </c>
      <c r="C53" s="22">
        <f>SUM(C24:C52)</f>
        <v>-177015</v>
      </c>
      <c r="D53" s="27">
        <f>SUM(D24:D52)</f>
        <v>0</v>
      </c>
      <c r="E53" s="28">
        <f>SUM(E24:E52)</f>
        <v>-162958</v>
      </c>
    </row>
    <row r="54" spans="1:5" ht="15" customHeight="1" thickTop="1">
      <c r="A54" s="29"/>
      <c r="B54" s="26"/>
      <c r="C54" s="26"/>
      <c r="D54" s="30"/>
      <c r="E54" s="31"/>
    </row>
    <row r="55" spans="1:5" s="25" customFormat="1" ht="15" customHeight="1" thickBot="1">
      <c r="A55" s="21" t="s">
        <v>60</v>
      </c>
      <c r="B55" s="22">
        <f>SUM(B22+B53)</f>
        <v>52794.27999999997</v>
      </c>
      <c r="C55" s="22">
        <f>SUM(C22+C53)</f>
        <v>-5785</v>
      </c>
      <c r="D55" s="23">
        <f>D22+D53</f>
        <v>0</v>
      </c>
      <c r="E55" s="32">
        <f>SUM(E22+E53)</f>
        <v>-60278</v>
      </c>
    </row>
    <row r="56" spans="1:5" ht="15" customHeight="1" thickTop="1">
      <c r="A56" s="29"/>
      <c r="B56" s="26"/>
      <c r="C56" s="26"/>
      <c r="D56" s="15"/>
      <c r="E56" s="33"/>
    </row>
    <row r="57" spans="1:5" ht="15" customHeight="1">
      <c r="A57" s="21" t="s">
        <v>91</v>
      </c>
      <c r="B57" s="26"/>
      <c r="C57" s="26"/>
      <c r="D57" s="15"/>
      <c r="E57" s="34"/>
    </row>
    <row r="58" spans="1:5" ht="15" customHeight="1">
      <c r="A58" s="37" t="s">
        <v>92</v>
      </c>
      <c r="B58" s="26">
        <v>-1632</v>
      </c>
      <c r="C58" s="26">
        <v>0</v>
      </c>
      <c r="D58" s="15">
        <v>0</v>
      </c>
      <c r="E58" s="36">
        <v>0</v>
      </c>
    </row>
    <row r="59" spans="1:5" ht="15" customHeight="1">
      <c r="A59" s="35" t="s">
        <v>93</v>
      </c>
      <c r="B59" s="26">
        <v>-4086.94</v>
      </c>
      <c r="C59" s="26">
        <v>0</v>
      </c>
      <c r="D59" s="15">
        <v>0</v>
      </c>
      <c r="E59" s="36">
        <v>0</v>
      </c>
    </row>
    <row r="60" spans="1:5" ht="15" customHeight="1">
      <c r="A60" s="35" t="s">
        <v>94</v>
      </c>
      <c r="B60" s="26">
        <v>3954</v>
      </c>
      <c r="C60" s="26">
        <v>0</v>
      </c>
      <c r="D60" s="15">
        <v>0</v>
      </c>
      <c r="E60" s="36">
        <v>-6000</v>
      </c>
    </row>
    <row r="61" spans="1:5" ht="15" customHeight="1">
      <c r="A61" s="35" t="s">
        <v>95</v>
      </c>
      <c r="B61" s="26">
        <v>0</v>
      </c>
      <c r="C61" s="26">
        <v>0</v>
      </c>
      <c r="D61" s="15">
        <v>0</v>
      </c>
      <c r="E61" s="36">
        <v>3000</v>
      </c>
    </row>
    <row r="62" spans="1:5" ht="15" customHeight="1">
      <c r="A62" s="14" t="s">
        <v>65</v>
      </c>
      <c r="B62" s="26">
        <v>-1926.36</v>
      </c>
      <c r="C62" s="26">
        <v>0</v>
      </c>
      <c r="D62" s="15">
        <v>0</v>
      </c>
      <c r="E62" s="36">
        <v>-2000</v>
      </c>
    </row>
    <row r="63" spans="1:5" ht="15" customHeight="1">
      <c r="A63" s="14" t="s">
        <v>67</v>
      </c>
      <c r="B63" s="26">
        <v>-727.96</v>
      </c>
      <c r="C63" s="26">
        <v>0</v>
      </c>
      <c r="D63" s="15">
        <v>0</v>
      </c>
      <c r="E63" s="36">
        <v>0</v>
      </c>
    </row>
    <row r="64" spans="1:5" ht="15" customHeight="1">
      <c r="A64" s="37" t="s">
        <v>69</v>
      </c>
      <c r="B64" s="38">
        <v>0</v>
      </c>
      <c r="C64" s="26">
        <v>0</v>
      </c>
      <c r="D64" s="15">
        <v>0</v>
      </c>
      <c r="E64" s="36">
        <v>0</v>
      </c>
    </row>
    <row r="65" spans="1:8" ht="15" customHeight="1">
      <c r="A65" s="33"/>
      <c r="B65" s="26"/>
      <c r="C65" s="26"/>
      <c r="D65" s="15"/>
      <c r="E65" s="39"/>
    </row>
    <row r="66" spans="1:8" s="25" customFormat="1" ht="15" customHeight="1" thickBot="1">
      <c r="A66" s="21" t="s">
        <v>70</v>
      </c>
      <c r="B66" s="22">
        <f>SUM(B58:B65)</f>
        <v>-4419.26</v>
      </c>
      <c r="C66" s="22">
        <f>SUM(C58:C65)</f>
        <v>0</v>
      </c>
      <c r="D66" s="27">
        <f>SUM(D58:D65)</f>
        <v>0</v>
      </c>
      <c r="E66" s="40">
        <f>SUM(E58:E65)</f>
        <v>-5000</v>
      </c>
    </row>
    <row r="67" spans="1:8" ht="15" customHeight="1" thickTop="1">
      <c r="A67" s="33"/>
      <c r="B67" s="26"/>
      <c r="C67" s="26"/>
      <c r="D67" s="30"/>
      <c r="E67" s="31"/>
    </row>
    <row r="68" spans="1:8" ht="15" customHeight="1">
      <c r="A68" s="33" t="s">
        <v>72</v>
      </c>
      <c r="B68" s="11">
        <f>'2019-2020'!D75</f>
        <v>223279.86</v>
      </c>
      <c r="C68" s="41">
        <f>B68</f>
        <v>223279.86</v>
      </c>
      <c r="D68" s="42">
        <f>B69</f>
        <v>271654.87999999995</v>
      </c>
      <c r="E68" s="43">
        <f>D68</f>
        <v>271654.87999999995</v>
      </c>
    </row>
    <row r="69" spans="1:8" ht="15" customHeight="1" thickBot="1">
      <c r="A69" s="33" t="s">
        <v>73</v>
      </c>
      <c r="B69" s="44">
        <f>B68+B66+B55</f>
        <v>271654.87999999995</v>
      </c>
      <c r="C69" s="45">
        <f>C68+C66+C55</f>
        <v>217494.86</v>
      </c>
      <c r="D69" s="46">
        <f>D68+D55</f>
        <v>271654.87999999995</v>
      </c>
      <c r="E69" s="47">
        <f>E68+E55</f>
        <v>211376.87999999995</v>
      </c>
      <c r="G69" s="66">
        <v>271821.84999999998</v>
      </c>
      <c r="H69" s="67">
        <f>B69-G69</f>
        <v>-166.97000000003027</v>
      </c>
    </row>
    <row r="70" spans="1:8" ht="15" customHeight="1" thickTop="1">
      <c r="B70" s="61"/>
      <c r="C70" s="26"/>
      <c r="G70" s="37" t="s">
        <v>96</v>
      </c>
      <c r="H70" s="67"/>
    </row>
    <row r="71" spans="1:8" s="50" customFormat="1" ht="15" customHeight="1">
      <c r="A71" s="64" t="s">
        <v>97</v>
      </c>
      <c r="B71" s="50" t="s">
        <v>98</v>
      </c>
      <c r="C71" s="50" t="s">
        <v>99</v>
      </c>
      <c r="D71" s="50" t="s">
        <v>98</v>
      </c>
      <c r="E71" s="50" t="s">
        <v>99</v>
      </c>
    </row>
    <row r="72" spans="1:8" ht="15" customHeight="1">
      <c r="A72" s="69" t="s">
        <v>92</v>
      </c>
      <c r="B72" s="49">
        <v>1632</v>
      </c>
      <c r="C72" s="49">
        <f t="shared" ref="C72:C78" si="0">B72+B58</f>
        <v>0</v>
      </c>
      <c r="D72" s="49">
        <f>C72</f>
        <v>0</v>
      </c>
      <c r="E72" s="49">
        <f t="shared" ref="E72:E78" si="1">D72+E58</f>
        <v>0</v>
      </c>
    </row>
    <row r="73" spans="1:8" ht="15" customHeight="1">
      <c r="A73" s="68" t="s">
        <v>93</v>
      </c>
      <c r="B73" s="49">
        <v>7499.04</v>
      </c>
      <c r="C73" s="49">
        <f t="shared" si="0"/>
        <v>3412.1</v>
      </c>
      <c r="D73" s="49">
        <v>0</v>
      </c>
      <c r="E73" s="49">
        <f t="shared" si="1"/>
        <v>0</v>
      </c>
    </row>
    <row r="74" spans="1:8" ht="15" customHeight="1">
      <c r="A74" s="68" t="s">
        <v>94</v>
      </c>
      <c r="B74" s="49">
        <v>0</v>
      </c>
      <c r="C74" s="49">
        <f t="shared" si="0"/>
        <v>3954</v>
      </c>
      <c r="D74" s="49">
        <f>C74</f>
        <v>3954</v>
      </c>
      <c r="E74" s="49">
        <f t="shared" si="1"/>
        <v>-2046</v>
      </c>
    </row>
    <row r="75" spans="1:8" ht="15" customHeight="1">
      <c r="A75" s="68" t="s">
        <v>95</v>
      </c>
      <c r="B75" s="49">
        <v>0</v>
      </c>
      <c r="C75" s="49">
        <f t="shared" si="0"/>
        <v>0</v>
      </c>
      <c r="D75" s="49">
        <v>0</v>
      </c>
      <c r="E75" s="49">
        <f t="shared" si="1"/>
        <v>3000</v>
      </c>
    </row>
    <row r="76" spans="1:8" ht="15" customHeight="1">
      <c r="A76" s="33" t="s">
        <v>65</v>
      </c>
      <c r="B76" s="49">
        <v>2864.29</v>
      </c>
      <c r="C76" s="49">
        <f t="shared" si="0"/>
        <v>937.93000000000006</v>
      </c>
      <c r="D76" s="49">
        <f>C76+C77</f>
        <v>3426.9700000000003</v>
      </c>
      <c r="E76" s="49">
        <f t="shared" si="1"/>
        <v>1426.9700000000003</v>
      </c>
    </row>
    <row r="77" spans="1:8" ht="15" customHeight="1">
      <c r="A77" t="s">
        <v>67</v>
      </c>
      <c r="B77" s="49">
        <v>3217</v>
      </c>
      <c r="C77" s="49">
        <f t="shared" si="0"/>
        <v>2489.04</v>
      </c>
      <c r="D77" s="49">
        <v>0</v>
      </c>
      <c r="E77" s="49">
        <f t="shared" si="1"/>
        <v>0</v>
      </c>
    </row>
    <row r="78" spans="1:8" ht="15" customHeight="1">
      <c r="A78" t="s">
        <v>100</v>
      </c>
      <c r="B78" s="49">
        <v>3000</v>
      </c>
      <c r="C78" s="49">
        <f t="shared" si="0"/>
        <v>3000</v>
      </c>
      <c r="D78" s="49">
        <f>C78</f>
        <v>3000</v>
      </c>
      <c r="E78" s="49">
        <f t="shared" si="1"/>
        <v>3000</v>
      </c>
    </row>
    <row r="79" spans="1:8" ht="15" customHeight="1">
      <c r="A79" t="s">
        <v>101</v>
      </c>
      <c r="B79" s="49">
        <v>135000</v>
      </c>
      <c r="C79" s="49">
        <f>B79</f>
        <v>135000</v>
      </c>
      <c r="D79" s="49">
        <v>110000</v>
      </c>
      <c r="E79" s="49">
        <f>D79</f>
        <v>110000</v>
      </c>
    </row>
    <row r="80" spans="1:8" s="63" customFormat="1" ht="15" customHeight="1">
      <c r="A80" s="65" t="s">
        <v>102</v>
      </c>
      <c r="B80" s="62">
        <f>SUM(B72:B79)</f>
        <v>153212.33000000002</v>
      </c>
      <c r="C80" s="62">
        <f>SUM(C72:C79)</f>
        <v>148793.07</v>
      </c>
      <c r="D80" s="62">
        <f>SUM(D72:D79)</f>
        <v>120380.97</v>
      </c>
      <c r="E80" s="62">
        <f>SUM(E72:E79)</f>
        <v>115380.97</v>
      </c>
    </row>
    <row r="81" spans="1:5" s="63" customFormat="1" ht="15" customHeight="1">
      <c r="A81" s="65" t="s">
        <v>103</v>
      </c>
      <c r="B81" s="62">
        <f>B68-B80</f>
        <v>70067.52999999997</v>
      </c>
      <c r="C81" s="62">
        <f>C69-C80</f>
        <v>68701.789999999979</v>
      </c>
      <c r="D81" s="62">
        <f>D68-D80</f>
        <v>151273.90999999995</v>
      </c>
      <c r="E81" s="62">
        <f>E69-E80</f>
        <v>95995.909999999945</v>
      </c>
    </row>
    <row r="82" spans="1:5" s="63" customFormat="1" ht="15" customHeight="1">
      <c r="A82" s="65" t="s">
        <v>104</v>
      </c>
      <c r="B82" s="62">
        <f>SUM(B80:B81)</f>
        <v>223279.86</v>
      </c>
      <c r="C82" s="62">
        <f t="shared" ref="C82:E82" si="2">SUM(C80:C81)</f>
        <v>217494.86</v>
      </c>
      <c r="D82" s="62">
        <f t="shared" si="2"/>
        <v>271654.87999999995</v>
      </c>
      <c r="E82" s="62">
        <f t="shared" si="2"/>
        <v>211376.87999999995</v>
      </c>
    </row>
  </sheetData>
  <sortState xmlns:xlrd2="http://schemas.microsoft.com/office/spreadsheetml/2017/richdata2" ref="A72:S79">
    <sortCondition ref="A72:A7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8F0CC-1401-4811-81C4-8E9C3717B7CA}">
  <dimension ref="A1:H79"/>
  <sheetViews>
    <sheetView zoomScaleNormal="100" workbookViewId="0">
      <pane xSplit="1" ySplit="4" topLeftCell="B47" activePane="bottomRight" state="frozen"/>
      <selection pane="bottomRight" activeCell="B58" sqref="B58"/>
      <selection pane="bottomLeft" activeCell="A6" sqref="A6"/>
      <selection pane="topRight" activeCell="B1" sqref="B1"/>
    </sheetView>
  </sheetViews>
  <sheetFormatPr defaultColWidth="8.7109375" defaultRowHeight="15"/>
  <cols>
    <col min="1" max="1" width="36.42578125" customWidth="1"/>
    <col min="2" max="2" width="14.28515625" customWidth="1"/>
    <col min="3" max="3" width="11.28515625" customWidth="1"/>
    <col min="4" max="4" width="15.42578125" bestFit="1" customWidth="1"/>
    <col min="5" max="5" width="12.85546875" customWidth="1"/>
    <col min="7" max="7" width="11.5703125" bestFit="1" customWidth="1"/>
    <col min="8" max="8" width="9" bestFit="1" customWidth="1"/>
  </cols>
  <sheetData>
    <row r="1" spans="1:5" ht="15" customHeight="1">
      <c r="A1" s="1" t="s">
        <v>105</v>
      </c>
    </row>
    <row r="2" spans="1:5" ht="15" customHeight="1" thickBot="1">
      <c r="A2" s="1"/>
    </row>
    <row r="3" spans="1:5" ht="15" customHeight="1">
      <c r="B3" s="100" t="s">
        <v>2</v>
      </c>
      <c r="C3" s="101" t="s">
        <v>3</v>
      </c>
      <c r="D3" s="102" t="s">
        <v>2</v>
      </c>
      <c r="E3" s="103" t="s">
        <v>3</v>
      </c>
    </row>
    <row r="4" spans="1:5" ht="15" customHeight="1" thickBot="1">
      <c r="B4" s="104" t="s">
        <v>83</v>
      </c>
      <c r="C4" s="105" t="s">
        <v>84</v>
      </c>
      <c r="D4" s="106" t="s">
        <v>106</v>
      </c>
      <c r="E4" s="107" t="s">
        <v>107</v>
      </c>
    </row>
    <row r="5" spans="1:5" ht="15" customHeight="1">
      <c r="A5" s="25" t="s">
        <v>8</v>
      </c>
      <c r="B5" s="15"/>
      <c r="C5" s="99"/>
      <c r="D5" s="26"/>
      <c r="E5" s="70"/>
    </row>
    <row r="6" spans="1:5" ht="15" customHeight="1">
      <c r="A6" s="71" t="s">
        <v>9</v>
      </c>
      <c r="B6" s="72">
        <v>0</v>
      </c>
      <c r="C6" s="73">
        <v>1500</v>
      </c>
      <c r="D6" s="74">
        <v>0</v>
      </c>
      <c r="E6" s="73">
        <v>2500</v>
      </c>
    </row>
    <row r="7" spans="1:5" ht="15" customHeight="1">
      <c r="A7" s="71" t="s">
        <v>11</v>
      </c>
      <c r="B7" s="72">
        <v>106.9</v>
      </c>
      <c r="C7" s="73">
        <v>500</v>
      </c>
      <c r="D7" s="74">
        <v>0</v>
      </c>
      <c r="E7" s="73">
        <v>100</v>
      </c>
    </row>
    <row r="8" spans="1:5" ht="15" customHeight="1">
      <c r="A8" s="71" t="s">
        <v>12</v>
      </c>
      <c r="B8" s="72">
        <v>0</v>
      </c>
      <c r="C8" s="73">
        <v>8000</v>
      </c>
      <c r="D8" s="74">
        <v>0</v>
      </c>
      <c r="E8" s="73">
        <v>0</v>
      </c>
    </row>
    <row r="9" spans="1:5" ht="15" customHeight="1">
      <c r="A9" s="71" t="s">
        <v>108</v>
      </c>
      <c r="B9" s="72">
        <v>602</v>
      </c>
      <c r="C9" s="73">
        <v>250</v>
      </c>
      <c r="D9" s="74">
        <v>0</v>
      </c>
      <c r="E9" s="73">
        <v>1000</v>
      </c>
    </row>
    <row r="10" spans="1:5" ht="15" customHeight="1">
      <c r="A10" s="71" t="s">
        <v>109</v>
      </c>
      <c r="B10" s="72">
        <v>2928.58</v>
      </c>
      <c r="C10" s="73">
        <v>1500</v>
      </c>
      <c r="D10" s="74">
        <v>0</v>
      </c>
      <c r="E10" s="73">
        <v>2500</v>
      </c>
    </row>
    <row r="11" spans="1:5" ht="15" customHeight="1">
      <c r="A11" s="71" t="s">
        <v>110</v>
      </c>
      <c r="B11" s="72">
        <f>7752-B14</f>
        <v>6257.4</v>
      </c>
      <c r="C11" s="73">
        <v>0</v>
      </c>
      <c r="D11" s="74">
        <v>0</v>
      </c>
      <c r="E11" s="73">
        <v>5000</v>
      </c>
    </row>
    <row r="12" spans="1:5" ht="15" customHeight="1">
      <c r="A12" s="71" t="s">
        <v>16</v>
      </c>
      <c r="B12" s="72">
        <f>7735.16+2822.07+1858.95</f>
        <v>12416.18</v>
      </c>
      <c r="C12" s="73">
        <v>12000</v>
      </c>
      <c r="D12" s="74">
        <v>0</v>
      </c>
      <c r="E12" s="73">
        <v>20000</v>
      </c>
    </row>
    <row r="13" spans="1:5" ht="15" customHeight="1">
      <c r="A13" s="71" t="s">
        <v>111</v>
      </c>
      <c r="B13" s="72">
        <v>0</v>
      </c>
      <c r="C13" s="73">
        <v>0</v>
      </c>
      <c r="D13" s="74">
        <v>0</v>
      </c>
      <c r="E13" s="73">
        <v>8000</v>
      </c>
    </row>
    <row r="14" spans="1:5" ht="15" customHeight="1">
      <c r="A14" s="71" t="s">
        <v>112</v>
      </c>
      <c r="B14" s="72">
        <f>1662.07-B15</f>
        <v>1494.6</v>
      </c>
      <c r="C14" s="73">
        <v>0</v>
      </c>
      <c r="D14" s="74">
        <v>0</v>
      </c>
      <c r="E14" s="73">
        <v>0</v>
      </c>
    </row>
    <row r="15" spans="1:5" ht="15" customHeight="1">
      <c r="A15" s="71" t="s">
        <v>113</v>
      </c>
      <c r="B15" s="72">
        <v>167.47</v>
      </c>
      <c r="C15" s="75">
        <v>5000</v>
      </c>
      <c r="D15" s="74">
        <v>0</v>
      </c>
      <c r="E15" s="73">
        <v>5000</v>
      </c>
    </row>
    <row r="16" spans="1:5" ht="15" customHeight="1">
      <c r="A16" s="71" t="s">
        <v>114</v>
      </c>
      <c r="B16" s="72">
        <v>918.41</v>
      </c>
      <c r="C16" s="75">
        <v>0</v>
      </c>
      <c r="D16" s="74">
        <v>0</v>
      </c>
      <c r="E16" s="73">
        <v>0</v>
      </c>
    </row>
    <row r="17" spans="1:5" ht="15" customHeight="1">
      <c r="A17" s="71" t="s">
        <v>115</v>
      </c>
      <c r="B17" s="72">
        <v>19150</v>
      </c>
      <c r="C17" s="73">
        <v>0</v>
      </c>
      <c r="D17" s="74">
        <v>0</v>
      </c>
      <c r="E17" s="73">
        <v>0</v>
      </c>
    </row>
    <row r="18" spans="1:5" ht="15" customHeight="1">
      <c r="A18" s="71" t="s">
        <v>17</v>
      </c>
      <c r="B18" s="72">
        <v>0</v>
      </c>
      <c r="C18" s="73">
        <v>200</v>
      </c>
      <c r="D18" s="74">
        <v>0</v>
      </c>
      <c r="E18" s="73">
        <v>600</v>
      </c>
    </row>
    <row r="19" spans="1:5" ht="15" customHeight="1">
      <c r="A19" s="71" t="s">
        <v>18</v>
      </c>
      <c r="B19" s="72">
        <v>45.99</v>
      </c>
      <c r="C19" s="73">
        <v>30</v>
      </c>
      <c r="D19" s="74">
        <v>0</v>
      </c>
      <c r="E19" s="73">
        <v>50</v>
      </c>
    </row>
    <row r="20" spans="1:5" ht="15" customHeight="1">
      <c r="A20" s="76" t="s">
        <v>20</v>
      </c>
      <c r="B20" s="72">
        <v>166.18</v>
      </c>
      <c r="C20" s="75">
        <v>0</v>
      </c>
      <c r="D20" s="74">
        <v>0</v>
      </c>
      <c r="E20" s="73">
        <v>0</v>
      </c>
    </row>
    <row r="21" spans="1:5" ht="15" customHeight="1">
      <c r="A21" s="71" t="s">
        <v>22</v>
      </c>
      <c r="B21" s="72">
        <v>878.84</v>
      </c>
      <c r="C21" s="73">
        <v>1200</v>
      </c>
      <c r="D21" s="74">
        <v>0</v>
      </c>
      <c r="E21" s="73">
        <v>1000</v>
      </c>
    </row>
    <row r="22" spans="1:5" ht="15" customHeight="1">
      <c r="A22" s="71" t="s">
        <v>116</v>
      </c>
      <c r="B22" s="72">
        <v>0</v>
      </c>
      <c r="C22" s="73">
        <v>0</v>
      </c>
      <c r="D22" s="74">
        <v>0</v>
      </c>
      <c r="E22" s="73">
        <v>3000</v>
      </c>
    </row>
    <row r="23" spans="1:5" ht="15" customHeight="1">
      <c r="A23" s="76" t="s">
        <v>23</v>
      </c>
      <c r="B23" s="72">
        <v>700</v>
      </c>
      <c r="C23" s="75">
        <v>10000</v>
      </c>
      <c r="D23" s="74">
        <v>0</v>
      </c>
      <c r="E23" s="73">
        <v>20000</v>
      </c>
    </row>
    <row r="24" spans="1:5" ht="15" customHeight="1">
      <c r="A24" s="71" t="s">
        <v>117</v>
      </c>
      <c r="B24" s="72">
        <v>2260.8000000000002</v>
      </c>
      <c r="C24" s="73">
        <v>1500</v>
      </c>
      <c r="D24" s="74">
        <v>0</v>
      </c>
      <c r="E24" s="73">
        <v>2000</v>
      </c>
    </row>
    <row r="25" spans="1:5" ht="15" customHeight="1">
      <c r="A25" s="76" t="s">
        <v>88</v>
      </c>
      <c r="B25" s="72">
        <v>87633.72</v>
      </c>
      <c r="C25" s="75">
        <v>60000</v>
      </c>
      <c r="D25" s="74">
        <v>0</v>
      </c>
      <c r="E25" s="73">
        <v>85000</v>
      </c>
    </row>
    <row r="26" spans="1:5" ht="15" customHeight="1">
      <c r="A26" s="71" t="s">
        <v>27</v>
      </c>
      <c r="B26" s="72">
        <v>2943</v>
      </c>
      <c r="C26" s="73">
        <v>1000</v>
      </c>
      <c r="D26" s="74">
        <v>0</v>
      </c>
      <c r="E26" s="73">
        <v>1000</v>
      </c>
    </row>
    <row r="27" spans="1:5" s="25" customFormat="1" ht="15" customHeight="1" thickBot="1">
      <c r="A27" s="77" t="s">
        <v>28</v>
      </c>
      <c r="B27" s="78">
        <f>SUM(B5:B26)</f>
        <v>138670.07</v>
      </c>
      <c r="C27" s="79">
        <f>SUM(C5:C26)</f>
        <v>102680</v>
      </c>
      <c r="D27" s="80">
        <f>SUM(D5:D26)</f>
        <v>0</v>
      </c>
      <c r="E27" s="79">
        <f>SUM(E5:E26)</f>
        <v>156750</v>
      </c>
    </row>
    <row r="28" spans="1:5" ht="15" customHeight="1" thickTop="1">
      <c r="A28" s="77" t="s">
        <v>29</v>
      </c>
      <c r="B28" s="72"/>
      <c r="C28" s="81"/>
      <c r="D28" s="74"/>
      <c r="E28" s="82"/>
    </row>
    <row r="29" spans="1:5" ht="15" customHeight="1">
      <c r="A29" s="71" t="s">
        <v>32</v>
      </c>
      <c r="B29" s="72">
        <v>0</v>
      </c>
      <c r="C29" s="73">
        <v>-100</v>
      </c>
      <c r="D29" s="74">
        <v>0</v>
      </c>
      <c r="E29" s="73">
        <v>-200</v>
      </c>
    </row>
    <row r="30" spans="1:5" ht="15" customHeight="1">
      <c r="A30" s="71" t="s">
        <v>33</v>
      </c>
      <c r="B30" s="72">
        <v>-75</v>
      </c>
      <c r="C30" s="73">
        <v>-25</v>
      </c>
      <c r="D30" s="74">
        <v>0</v>
      </c>
      <c r="E30" s="73">
        <v>0</v>
      </c>
    </row>
    <row r="31" spans="1:5" ht="15" customHeight="1">
      <c r="A31" s="71" t="s">
        <v>34</v>
      </c>
      <c r="B31" s="72">
        <v>-3424.42</v>
      </c>
      <c r="C31" s="73">
        <v>-8860</v>
      </c>
      <c r="D31" s="74">
        <v>0</v>
      </c>
      <c r="E31" s="73">
        <v>-8805</v>
      </c>
    </row>
    <row r="32" spans="1:5" ht="15" customHeight="1">
      <c r="A32" s="71" t="s">
        <v>118</v>
      </c>
      <c r="B32" s="72">
        <v>-2989.49</v>
      </c>
      <c r="C32" s="73">
        <v>-3500</v>
      </c>
      <c r="D32" s="74">
        <v>0</v>
      </c>
      <c r="E32" s="73">
        <v>-3500</v>
      </c>
    </row>
    <row r="33" spans="1:5" ht="15" customHeight="1">
      <c r="A33" s="71" t="s">
        <v>35</v>
      </c>
      <c r="B33" s="72">
        <v>-4931.5</v>
      </c>
      <c r="C33" s="73">
        <v>-6520</v>
      </c>
      <c r="D33" s="74">
        <v>0</v>
      </c>
      <c r="E33" s="73">
        <v>-6520</v>
      </c>
    </row>
    <row r="34" spans="1:5" ht="15" customHeight="1">
      <c r="A34" s="71" t="s">
        <v>36</v>
      </c>
      <c r="B34" s="72">
        <v>0</v>
      </c>
      <c r="C34" s="73">
        <v>-175</v>
      </c>
      <c r="D34" s="74">
        <v>0</v>
      </c>
      <c r="E34" s="73">
        <v>-200</v>
      </c>
    </row>
    <row r="35" spans="1:5" ht="15" customHeight="1">
      <c r="A35" s="71" t="s">
        <v>114</v>
      </c>
      <c r="B35" s="72">
        <v>-147.22999999999999</v>
      </c>
      <c r="C35" s="73">
        <v>0</v>
      </c>
      <c r="D35" s="74">
        <v>0</v>
      </c>
      <c r="E35" s="73">
        <f>-(B16+B35)</f>
        <v>-771.18</v>
      </c>
    </row>
    <row r="36" spans="1:5" ht="15" customHeight="1">
      <c r="A36" s="71" t="s">
        <v>119</v>
      </c>
      <c r="B36" s="72">
        <v>0</v>
      </c>
      <c r="C36" s="73">
        <v>0</v>
      </c>
      <c r="D36" s="74">
        <v>0</v>
      </c>
      <c r="E36" s="73">
        <v>-1275</v>
      </c>
    </row>
    <row r="37" spans="1:5" ht="15" customHeight="1">
      <c r="A37" s="71" t="s">
        <v>90</v>
      </c>
      <c r="B37" s="72">
        <v>0</v>
      </c>
      <c r="C37" s="73">
        <v>-150</v>
      </c>
      <c r="D37" s="74">
        <v>0</v>
      </c>
      <c r="E37" s="73">
        <v>-100</v>
      </c>
    </row>
    <row r="38" spans="1:5" ht="15" customHeight="1">
      <c r="A38" s="71" t="s">
        <v>38</v>
      </c>
      <c r="B38" s="72">
        <v>0</v>
      </c>
      <c r="C38" s="73">
        <v>-100</v>
      </c>
      <c r="D38" s="74">
        <v>0</v>
      </c>
      <c r="E38" s="73">
        <v>-400</v>
      </c>
    </row>
    <row r="39" spans="1:5" ht="15" customHeight="1">
      <c r="A39" s="71" t="s">
        <v>12</v>
      </c>
      <c r="B39" s="72">
        <v>-2811.23</v>
      </c>
      <c r="C39" s="73">
        <v>-800</v>
      </c>
      <c r="D39" s="74">
        <v>0</v>
      </c>
      <c r="E39" s="73">
        <v>0</v>
      </c>
    </row>
    <row r="40" spans="1:5" ht="15" customHeight="1">
      <c r="A40" s="71" t="s">
        <v>16</v>
      </c>
      <c r="B40" s="72">
        <v>0</v>
      </c>
      <c r="C40" s="73">
        <v>0</v>
      </c>
      <c r="D40" s="74">
        <v>0</v>
      </c>
      <c r="E40" s="73">
        <v>-1700</v>
      </c>
    </row>
    <row r="41" spans="1:5" ht="15" customHeight="1">
      <c r="A41" s="71" t="s">
        <v>111</v>
      </c>
      <c r="B41" s="72">
        <v>0</v>
      </c>
      <c r="C41" s="73">
        <v>0</v>
      </c>
      <c r="D41" s="74">
        <v>0</v>
      </c>
      <c r="E41" s="73">
        <v>-200</v>
      </c>
    </row>
    <row r="42" spans="1:5" ht="15" customHeight="1">
      <c r="A42" s="71" t="s">
        <v>116</v>
      </c>
      <c r="B42" s="72">
        <v>0</v>
      </c>
      <c r="C42" s="73">
        <v>0</v>
      </c>
      <c r="D42" s="74">
        <v>0</v>
      </c>
      <c r="E42" s="73">
        <v>-1000</v>
      </c>
    </row>
    <row r="43" spans="1:5" ht="15" customHeight="1">
      <c r="A43" s="71" t="s">
        <v>23</v>
      </c>
      <c r="B43" s="72">
        <v>0</v>
      </c>
      <c r="C43" s="73">
        <v>0</v>
      </c>
      <c r="D43" s="74">
        <v>0</v>
      </c>
      <c r="E43" s="73">
        <v>-10000</v>
      </c>
    </row>
    <row r="44" spans="1:5" ht="15" customHeight="1">
      <c r="A44" s="71" t="s">
        <v>40</v>
      </c>
      <c r="B44" s="72">
        <v>-782.7</v>
      </c>
      <c r="C44" s="73">
        <v>-1000</v>
      </c>
      <c r="D44" s="74">
        <v>0</v>
      </c>
      <c r="E44" s="73">
        <v>-1000</v>
      </c>
    </row>
    <row r="45" spans="1:5" ht="15" customHeight="1">
      <c r="A45" s="71" t="s">
        <v>41</v>
      </c>
      <c r="B45" s="72">
        <v>-75395.55</v>
      </c>
      <c r="C45" s="73">
        <v>-71000</v>
      </c>
      <c r="D45" s="74">
        <v>0</v>
      </c>
      <c r="E45" s="73">
        <v>-79000</v>
      </c>
    </row>
    <row r="46" spans="1:5" ht="15" customHeight="1">
      <c r="A46" s="71" t="s">
        <v>42</v>
      </c>
      <c r="B46" s="72">
        <v>-258</v>
      </c>
      <c r="C46" s="73">
        <v>-258</v>
      </c>
      <c r="D46" s="74">
        <v>0</v>
      </c>
      <c r="E46" s="73">
        <v>-258</v>
      </c>
    </row>
    <row r="47" spans="1:5" ht="15" customHeight="1">
      <c r="A47" s="71" t="s">
        <v>120</v>
      </c>
      <c r="B47" s="72">
        <v>-136.71</v>
      </c>
      <c r="C47" s="73">
        <v>-300</v>
      </c>
      <c r="D47" s="74">
        <v>0</v>
      </c>
      <c r="E47" s="73">
        <v>-5000</v>
      </c>
    </row>
    <row r="48" spans="1:5" ht="15" customHeight="1">
      <c r="A48" s="71" t="s">
        <v>44</v>
      </c>
      <c r="B48" s="72">
        <v>0</v>
      </c>
      <c r="C48" s="73">
        <v>-250</v>
      </c>
      <c r="D48" s="74">
        <v>0</v>
      </c>
      <c r="E48" s="73">
        <v>-250</v>
      </c>
    </row>
    <row r="49" spans="1:5" ht="15" customHeight="1">
      <c r="A49" s="71" t="s">
        <v>46</v>
      </c>
      <c r="B49" s="72">
        <v>-467.78</v>
      </c>
      <c r="C49" s="73">
        <v>-600</v>
      </c>
      <c r="D49" s="74">
        <v>0</v>
      </c>
      <c r="E49" s="73">
        <v>-750</v>
      </c>
    </row>
    <row r="50" spans="1:5" ht="15" customHeight="1">
      <c r="A50" s="71" t="s">
        <v>47</v>
      </c>
      <c r="B50" s="72">
        <v>-1017.89</v>
      </c>
      <c r="C50" s="73">
        <v>-1900</v>
      </c>
      <c r="D50" s="74">
        <v>0</v>
      </c>
      <c r="E50" s="73">
        <v>-1500</v>
      </c>
    </row>
    <row r="51" spans="1:5" ht="15" customHeight="1">
      <c r="A51" s="71" t="s">
        <v>48</v>
      </c>
      <c r="B51" s="72">
        <v>-42566.48</v>
      </c>
      <c r="C51" s="73">
        <v>-40200</v>
      </c>
      <c r="D51" s="74">
        <v>0</v>
      </c>
      <c r="E51" s="73">
        <v>-46800</v>
      </c>
    </row>
    <row r="52" spans="1:5" ht="15" customHeight="1">
      <c r="A52" s="71" t="s">
        <v>50</v>
      </c>
      <c r="B52" s="72">
        <v>0</v>
      </c>
      <c r="C52" s="73">
        <v>-100</v>
      </c>
      <c r="D52" s="74">
        <v>0</v>
      </c>
      <c r="E52" s="73">
        <v>-100</v>
      </c>
    </row>
    <row r="53" spans="1:5" ht="15" customHeight="1">
      <c r="A53" s="71" t="s">
        <v>51</v>
      </c>
      <c r="B53" s="72">
        <v>1032</v>
      </c>
      <c r="C53" s="73">
        <v>0</v>
      </c>
      <c r="D53" s="74">
        <v>0</v>
      </c>
      <c r="E53" s="73">
        <v>0</v>
      </c>
    </row>
    <row r="54" spans="1:5" ht="15" customHeight="1">
      <c r="A54" s="71" t="s">
        <v>53</v>
      </c>
      <c r="B54" s="72">
        <v>-503.65</v>
      </c>
      <c r="C54" s="73">
        <v>-500</v>
      </c>
      <c r="D54" s="74">
        <v>0</v>
      </c>
      <c r="E54" s="73">
        <v>-500</v>
      </c>
    </row>
    <row r="55" spans="1:5" ht="15" customHeight="1">
      <c r="A55" s="71" t="s">
        <v>54</v>
      </c>
      <c r="B55" s="72">
        <v>0</v>
      </c>
      <c r="C55" s="73">
        <v>-2000</v>
      </c>
      <c r="D55" s="74">
        <v>0</v>
      </c>
      <c r="E55" s="73">
        <v>-2000</v>
      </c>
    </row>
    <row r="56" spans="1:5" ht="15" customHeight="1">
      <c r="A56" s="71" t="s">
        <v>55</v>
      </c>
      <c r="B56" s="72">
        <v>-6740.51</v>
      </c>
      <c r="C56" s="73">
        <v>-7100</v>
      </c>
      <c r="D56" s="74">
        <v>0</v>
      </c>
      <c r="E56" s="73">
        <v>0</v>
      </c>
    </row>
    <row r="57" spans="1:5" ht="15" customHeight="1">
      <c r="A57" s="71" t="s">
        <v>56</v>
      </c>
      <c r="B57" s="72">
        <v>0</v>
      </c>
      <c r="C57" s="73">
        <v>-1170</v>
      </c>
      <c r="D57" s="74">
        <v>0</v>
      </c>
      <c r="E57" s="73">
        <v>0</v>
      </c>
    </row>
    <row r="58" spans="1:5" ht="15" customHeight="1">
      <c r="A58" s="71" t="s">
        <v>57</v>
      </c>
      <c r="B58" s="72">
        <v>-9424</v>
      </c>
      <c r="C58" s="73">
        <v>-16100</v>
      </c>
      <c r="D58" s="74">
        <v>0</v>
      </c>
      <c r="E58" s="73">
        <v>-7000</v>
      </c>
    </row>
    <row r="59" spans="1:5" ht="15" customHeight="1">
      <c r="A59" s="71" t="s">
        <v>121</v>
      </c>
      <c r="B59" s="72">
        <v>-371.28</v>
      </c>
      <c r="C59" s="73">
        <v>-250</v>
      </c>
      <c r="D59" s="74">
        <v>0</v>
      </c>
      <c r="E59" s="73">
        <v>-375</v>
      </c>
    </row>
    <row r="60" spans="1:5" ht="15" customHeight="1">
      <c r="A60" s="71" t="s">
        <v>27</v>
      </c>
      <c r="B60" s="72">
        <v>-2171.8000000000002</v>
      </c>
      <c r="C60" s="73">
        <v>0</v>
      </c>
      <c r="D60" s="74">
        <v>0</v>
      </c>
      <c r="E60" s="73">
        <v>-2000</v>
      </c>
    </row>
    <row r="61" spans="1:5" ht="15" customHeight="1">
      <c r="A61" s="37" t="s">
        <v>122</v>
      </c>
      <c r="B61" s="83">
        <v>-5654.15</v>
      </c>
      <c r="C61" s="84">
        <v>-6000</v>
      </c>
      <c r="D61" s="83">
        <v>0</v>
      </c>
      <c r="E61" s="84">
        <v>-6000</v>
      </c>
    </row>
    <row r="62" spans="1:5" s="25" customFormat="1" ht="15" customHeight="1" thickBot="1">
      <c r="A62" s="77" t="s">
        <v>59</v>
      </c>
      <c r="B62" s="85">
        <f>SUM(B28:B61)</f>
        <v>-158837.37</v>
      </c>
      <c r="C62" s="86">
        <f>SUM(C28:C61)</f>
        <v>-168958</v>
      </c>
      <c r="D62" s="87">
        <f>SUM(D28:D61)</f>
        <v>0</v>
      </c>
      <c r="E62" s="88">
        <f>SUM(E28:E61)</f>
        <v>-187204.18</v>
      </c>
    </row>
    <row r="63" spans="1:5" ht="15" customHeight="1" thickTop="1">
      <c r="A63" s="89"/>
      <c r="B63" s="72"/>
      <c r="C63" s="81"/>
      <c r="D63" s="74"/>
      <c r="E63" s="81"/>
    </row>
    <row r="64" spans="1:5" s="25" customFormat="1" ht="15" customHeight="1" thickBot="1">
      <c r="A64" s="77" t="s">
        <v>60</v>
      </c>
      <c r="B64" s="78">
        <f>B27+B62</f>
        <v>-20167.299999999988</v>
      </c>
      <c r="C64" s="79">
        <f>C27+C62</f>
        <v>-66278</v>
      </c>
      <c r="D64" s="80">
        <f>D27+D62</f>
        <v>0</v>
      </c>
      <c r="E64" s="79">
        <f>E27+E62</f>
        <v>-30454.179999999993</v>
      </c>
    </row>
    <row r="65" spans="1:8" ht="15" customHeight="1" thickTop="1">
      <c r="A65" s="89"/>
      <c r="B65" s="72"/>
      <c r="C65" s="81"/>
      <c r="D65" s="74"/>
      <c r="E65" s="81"/>
    </row>
    <row r="66" spans="1:8" ht="15" customHeight="1">
      <c r="A66" t="s">
        <v>72</v>
      </c>
      <c r="B66" s="90">
        <v>271655</v>
      </c>
      <c r="C66" s="91">
        <f>B66</f>
        <v>271655</v>
      </c>
      <c r="D66" s="92">
        <f>B67</f>
        <v>251487.7</v>
      </c>
      <c r="E66" s="91">
        <f>D66</f>
        <v>251487.7</v>
      </c>
    </row>
    <row r="67" spans="1:8" ht="15" customHeight="1" thickBot="1">
      <c r="A67" t="s">
        <v>73</v>
      </c>
      <c r="B67" s="93">
        <f>B66+B64</f>
        <v>251487.7</v>
      </c>
      <c r="C67" s="94">
        <f>C66+C64</f>
        <v>205377</v>
      </c>
      <c r="D67" s="95">
        <f>D66+D64</f>
        <v>251487.7</v>
      </c>
      <c r="E67" s="96">
        <f>E66+E64</f>
        <v>221033.52000000002</v>
      </c>
      <c r="G67" s="66"/>
      <c r="H67" s="67"/>
    </row>
    <row r="68" spans="1:8" ht="15" customHeight="1">
      <c r="B68" s="61"/>
      <c r="C68" s="26"/>
      <c r="G68" s="37"/>
      <c r="H68" s="67"/>
    </row>
    <row r="69" spans="1:8" s="50" customFormat="1" ht="15" customHeight="1">
      <c r="A69" s="64" t="s">
        <v>97</v>
      </c>
      <c r="B69" s="50" t="s">
        <v>98</v>
      </c>
      <c r="C69" s="50" t="s">
        <v>99</v>
      </c>
      <c r="D69" s="50" t="s">
        <v>98</v>
      </c>
      <c r="E69" s="50" t="s">
        <v>99</v>
      </c>
    </row>
    <row r="70" spans="1:8" ht="15" customHeight="1">
      <c r="A70" s="69" t="s">
        <v>94</v>
      </c>
      <c r="B70" s="97">
        <v>3954</v>
      </c>
      <c r="C70" s="97">
        <v>324.98</v>
      </c>
      <c r="D70" s="97">
        <v>0</v>
      </c>
      <c r="E70" s="97">
        <f t="shared" ref="E70:E76" si="0">D70</f>
        <v>0</v>
      </c>
    </row>
    <row r="71" spans="1:8" ht="15" customHeight="1">
      <c r="A71" s="69" t="s">
        <v>95</v>
      </c>
      <c r="B71" s="97">
        <v>0</v>
      </c>
      <c r="C71" s="97">
        <v>2822.07</v>
      </c>
      <c r="D71" s="97">
        <f>C71</f>
        <v>2822.07</v>
      </c>
      <c r="E71" s="97">
        <v>0</v>
      </c>
    </row>
    <row r="72" spans="1:8" ht="15" customHeight="1">
      <c r="A72" s="69" t="s">
        <v>123</v>
      </c>
      <c r="B72" s="97">
        <v>0</v>
      </c>
      <c r="C72" s="97">
        <v>0</v>
      </c>
      <c r="D72" s="97">
        <v>0</v>
      </c>
      <c r="E72" s="97">
        <v>4000</v>
      </c>
    </row>
    <row r="73" spans="1:8" ht="15" customHeight="1">
      <c r="A73" s="33" t="s">
        <v>65</v>
      </c>
      <c r="B73" s="97">
        <v>3426.56</v>
      </c>
      <c r="C73" s="97">
        <f>B73</f>
        <v>3426.56</v>
      </c>
      <c r="D73" s="97">
        <f>C73</f>
        <v>3426.56</v>
      </c>
      <c r="E73" s="97">
        <f t="shared" si="0"/>
        <v>3426.56</v>
      </c>
    </row>
    <row r="74" spans="1:8" ht="15" customHeight="1">
      <c r="A74" t="s">
        <v>100</v>
      </c>
      <c r="B74" s="97">
        <v>3000</v>
      </c>
      <c r="C74" s="97">
        <f>B74</f>
        <v>3000</v>
      </c>
      <c r="D74" s="97">
        <f>C74</f>
        <v>3000</v>
      </c>
      <c r="E74" s="97">
        <f t="shared" si="0"/>
        <v>3000</v>
      </c>
    </row>
    <row r="75" spans="1:8" ht="15" customHeight="1">
      <c r="A75" t="s">
        <v>115</v>
      </c>
      <c r="B75" s="97">
        <v>0</v>
      </c>
      <c r="C75" s="97">
        <v>19150</v>
      </c>
      <c r="D75" s="97">
        <f>C75</f>
        <v>19150</v>
      </c>
      <c r="E75" s="97">
        <f t="shared" si="0"/>
        <v>19150</v>
      </c>
    </row>
    <row r="76" spans="1:8" ht="15" customHeight="1">
      <c r="A76" t="s">
        <v>101</v>
      </c>
      <c r="B76" s="97">
        <v>110000</v>
      </c>
      <c r="C76" s="97">
        <v>110000</v>
      </c>
      <c r="D76" s="97">
        <v>126000</v>
      </c>
      <c r="E76" s="97">
        <f t="shared" si="0"/>
        <v>126000</v>
      </c>
    </row>
    <row r="77" spans="1:8" s="63" customFormat="1" ht="15" customHeight="1">
      <c r="A77" s="65" t="s">
        <v>102</v>
      </c>
      <c r="B77" s="98">
        <f>SUM(B70:B76)</f>
        <v>120380.56</v>
      </c>
      <c r="C77" s="98">
        <f>SUM(C70:C76)</f>
        <v>138723.60999999999</v>
      </c>
      <c r="D77" s="98">
        <f>SUM(D70:D76)</f>
        <v>154398.63</v>
      </c>
      <c r="E77" s="98">
        <f>SUM(E70:E76)</f>
        <v>155576.56</v>
      </c>
    </row>
    <row r="78" spans="1:8" s="63" customFormat="1" ht="15" customHeight="1">
      <c r="A78" s="65" t="s">
        <v>103</v>
      </c>
      <c r="B78" s="98">
        <f>B66-B77</f>
        <v>151274.44</v>
      </c>
      <c r="C78" s="98">
        <f>B67-C77</f>
        <v>112764.09000000003</v>
      </c>
      <c r="D78" s="98">
        <f>D66-D77</f>
        <v>97089.07</v>
      </c>
      <c r="E78" s="98">
        <f>E67-E77</f>
        <v>65456.960000000021</v>
      </c>
    </row>
    <row r="79" spans="1:8" s="63" customFormat="1" ht="15" customHeight="1">
      <c r="A79" s="65" t="s">
        <v>104</v>
      </c>
      <c r="B79" s="98">
        <f>SUM(B77:B78)</f>
        <v>271655</v>
      </c>
      <c r="C79" s="98">
        <f t="shared" ref="C79:E79" si="1">SUM(C77:C78)</f>
        <v>251487.7</v>
      </c>
      <c r="D79" s="98">
        <f t="shared" si="1"/>
        <v>251487.7</v>
      </c>
      <c r="E79" s="98">
        <f t="shared" si="1"/>
        <v>221033.52000000002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76D8E-B697-4C5E-8C46-A303154C856C}">
  <dimension ref="A1:J91"/>
  <sheetViews>
    <sheetView tabSelected="1" zoomScaleNormal="100" workbookViewId="0">
      <pane xSplit="1" ySplit="4" topLeftCell="B5" activePane="bottomRight" state="frozen"/>
      <selection pane="bottomRight" activeCell="C23" sqref="C23"/>
      <selection pane="bottomLeft" activeCell="A6" sqref="A6"/>
      <selection pane="topRight" activeCell="B1" sqref="B1"/>
    </sheetView>
  </sheetViews>
  <sheetFormatPr defaultColWidth="8.7109375" defaultRowHeight="15"/>
  <cols>
    <col min="1" max="1" width="68.140625" bestFit="1" customWidth="1"/>
    <col min="2" max="2" width="14.140625" bestFit="1" customWidth="1"/>
    <col min="3" max="3" width="11.42578125" bestFit="1" customWidth="1"/>
    <col min="4" max="4" width="14.140625" bestFit="1" customWidth="1"/>
    <col min="5" max="5" width="11.42578125" bestFit="1" customWidth="1"/>
    <col min="7" max="7" width="11.5703125" bestFit="1" customWidth="1"/>
    <col min="8" max="8" width="9" bestFit="1" customWidth="1"/>
  </cols>
  <sheetData>
    <row r="1" spans="1:5" ht="15" customHeight="1">
      <c r="A1" s="1" t="s">
        <v>124</v>
      </c>
    </row>
    <row r="2" spans="1:5" ht="15" customHeight="1" thickBot="1">
      <c r="A2" s="1"/>
    </row>
    <row r="3" spans="1:5" ht="15" customHeight="1">
      <c r="A3" s="1"/>
      <c r="B3" s="110" t="s">
        <v>125</v>
      </c>
      <c r="C3" s="103" t="s">
        <v>3</v>
      </c>
      <c r="D3" s="108" t="s">
        <v>2</v>
      </c>
      <c r="E3" s="103" t="s">
        <v>3</v>
      </c>
    </row>
    <row r="4" spans="1:5" ht="15" customHeight="1" thickBot="1">
      <c r="B4" s="111" t="s">
        <v>106</v>
      </c>
      <c r="C4" s="107" t="s">
        <v>107</v>
      </c>
      <c r="D4" s="109" t="s">
        <v>126</v>
      </c>
      <c r="E4" s="107" t="s">
        <v>127</v>
      </c>
    </row>
    <row r="5" spans="1:5" ht="15" customHeight="1">
      <c r="A5" s="25" t="s">
        <v>8</v>
      </c>
      <c r="B5" s="15"/>
      <c r="C5" s="70"/>
      <c r="D5" s="114"/>
      <c r="E5" s="115"/>
    </row>
    <row r="6" spans="1:5" ht="15" customHeight="1">
      <c r="A6" s="71" t="s">
        <v>65</v>
      </c>
      <c r="B6" s="72">
        <v>3000</v>
      </c>
      <c r="C6" s="73">
        <v>0</v>
      </c>
      <c r="D6" s="74">
        <v>0</v>
      </c>
      <c r="E6" s="73">
        <v>3000</v>
      </c>
    </row>
    <row r="7" spans="1:5" ht="15" customHeight="1">
      <c r="A7" s="71" t="s">
        <v>9</v>
      </c>
      <c r="B7" s="72">
        <v>3242.36</v>
      </c>
      <c r="C7" s="73">
        <v>2500</v>
      </c>
      <c r="D7" s="74">
        <v>0</v>
      </c>
      <c r="E7" s="73">
        <v>4000</v>
      </c>
    </row>
    <row r="8" spans="1:5" ht="15" customHeight="1">
      <c r="A8" s="71" t="s">
        <v>11</v>
      </c>
      <c r="B8" s="72">
        <f>64.5+25.1</f>
        <v>89.6</v>
      </c>
      <c r="C8" s="73">
        <v>100</v>
      </c>
      <c r="D8" s="74">
        <v>0</v>
      </c>
      <c r="E8" s="73">
        <v>0</v>
      </c>
    </row>
    <row r="9" spans="1:5" ht="15" customHeight="1">
      <c r="A9" s="71" t="s">
        <v>12</v>
      </c>
      <c r="B9" s="72">
        <v>0</v>
      </c>
      <c r="C9" s="73">
        <v>0</v>
      </c>
      <c r="D9" s="74">
        <v>0</v>
      </c>
      <c r="E9" s="73">
        <v>16000</v>
      </c>
    </row>
    <row r="10" spans="1:5" ht="15" customHeight="1">
      <c r="A10" s="71" t="s">
        <v>108</v>
      </c>
      <c r="B10" s="72">
        <f>191.08+169.58+228.24+188.12</f>
        <v>777.0200000000001</v>
      </c>
      <c r="C10" s="73">
        <v>1000</v>
      </c>
      <c r="D10" s="74">
        <v>0</v>
      </c>
      <c r="E10" s="73">
        <v>1000</v>
      </c>
    </row>
    <row r="11" spans="1:5" ht="15" customHeight="1">
      <c r="A11" s="71" t="s">
        <v>109</v>
      </c>
      <c r="B11" s="72">
        <f>167.97+393.11+1365+229.54+500</f>
        <v>2655.62</v>
      </c>
      <c r="C11" s="73">
        <v>2500</v>
      </c>
      <c r="D11" s="74">
        <v>0</v>
      </c>
      <c r="E11" s="73">
        <v>2800</v>
      </c>
    </row>
    <row r="12" spans="1:5" ht="15" customHeight="1">
      <c r="A12" s="71" t="s">
        <v>128</v>
      </c>
      <c r="B12" s="72"/>
      <c r="C12" s="73">
        <v>0</v>
      </c>
      <c r="D12" s="74">
        <v>0</v>
      </c>
      <c r="E12" s="73">
        <v>1000</v>
      </c>
    </row>
    <row r="13" spans="1:5" ht="15" customHeight="1">
      <c r="A13" s="71" t="s">
        <v>110</v>
      </c>
      <c r="B13" s="72">
        <v>0</v>
      </c>
      <c r="C13" s="73">
        <v>5000</v>
      </c>
      <c r="D13" s="74">
        <v>0</v>
      </c>
      <c r="E13" s="73">
        <v>0</v>
      </c>
    </row>
    <row r="14" spans="1:5" ht="15" customHeight="1">
      <c r="A14" s="71" t="s">
        <v>16</v>
      </c>
      <c r="B14" s="72">
        <f>20+36240.18+8352+14520.5+315+50</f>
        <v>59497.68</v>
      </c>
      <c r="C14" s="73">
        <v>20000</v>
      </c>
      <c r="D14" s="74">
        <v>0</v>
      </c>
      <c r="E14" s="73">
        <v>45000</v>
      </c>
    </row>
    <row r="15" spans="1:5" ht="15" customHeight="1">
      <c r="A15" s="71" t="s">
        <v>111</v>
      </c>
      <c r="B15" s="72">
        <v>0</v>
      </c>
      <c r="C15" s="73">
        <v>8000</v>
      </c>
      <c r="D15" s="74">
        <v>0</v>
      </c>
      <c r="E15" s="73">
        <v>0</v>
      </c>
    </row>
    <row r="16" spans="1:5" ht="15" customHeight="1">
      <c r="A16" s="71" t="s">
        <v>112</v>
      </c>
      <c r="B16" s="72">
        <f>192.48+94.99+0.23+60.95+152.02</f>
        <v>500.66999999999996</v>
      </c>
      <c r="C16" s="73">
        <v>0</v>
      </c>
      <c r="D16" s="74">
        <v>0</v>
      </c>
      <c r="E16" s="73">
        <v>500</v>
      </c>
    </row>
    <row r="17" spans="1:5" ht="15" customHeight="1">
      <c r="A17" s="71" t="s">
        <v>113</v>
      </c>
      <c r="B17" s="72">
        <f>1000+6000+480.2+1533+800</f>
        <v>9813.2000000000007</v>
      </c>
      <c r="C17" s="73">
        <v>5000</v>
      </c>
      <c r="D17" s="74">
        <v>0</v>
      </c>
      <c r="E17" s="73">
        <v>7500</v>
      </c>
    </row>
    <row r="18" spans="1:5" ht="15" customHeight="1">
      <c r="A18" s="71" t="s">
        <v>129</v>
      </c>
      <c r="B18" s="72">
        <v>16350</v>
      </c>
      <c r="C18" s="73">
        <v>0</v>
      </c>
      <c r="D18" s="74">
        <v>0</v>
      </c>
      <c r="E18" s="73">
        <v>0</v>
      </c>
    </row>
    <row r="19" spans="1:5" ht="15" customHeight="1">
      <c r="A19" s="71" t="s">
        <v>17</v>
      </c>
      <c r="B19" s="72">
        <v>0</v>
      </c>
      <c r="C19" s="73">
        <v>600</v>
      </c>
      <c r="D19" s="74">
        <v>0</v>
      </c>
      <c r="E19" s="73">
        <v>0</v>
      </c>
    </row>
    <row r="20" spans="1:5" ht="15" customHeight="1">
      <c r="A20" s="71" t="s">
        <v>18</v>
      </c>
      <c r="B20" s="72">
        <f>4.67+4.67+4.28+3.74+3.62+3.74+3.74+3.38+3.74+3.62+3.74</f>
        <v>42.94</v>
      </c>
      <c r="C20" s="73">
        <v>50</v>
      </c>
      <c r="D20" s="74">
        <v>0</v>
      </c>
      <c r="E20" s="73">
        <v>50</v>
      </c>
    </row>
    <row r="21" spans="1:5" ht="15" customHeight="1">
      <c r="A21" s="76" t="s">
        <v>20</v>
      </c>
      <c r="B21" s="72">
        <v>324.36</v>
      </c>
      <c r="C21" s="73">
        <v>0</v>
      </c>
      <c r="D21" s="74">
        <v>0</v>
      </c>
      <c r="E21" s="73">
        <v>0</v>
      </c>
    </row>
    <row r="22" spans="1:5" ht="15" customHeight="1">
      <c r="A22" s="71" t="s">
        <v>22</v>
      </c>
      <c r="B22" s="72">
        <f>25.5+701.25-129+114.75+25.5+12.75</f>
        <v>750.75</v>
      </c>
      <c r="C22" s="73">
        <v>1000</v>
      </c>
      <c r="D22" s="74">
        <v>0</v>
      </c>
      <c r="E22" s="73">
        <v>1000</v>
      </c>
    </row>
    <row r="23" spans="1:5" ht="15" customHeight="1">
      <c r="A23" s="71" t="s">
        <v>116</v>
      </c>
      <c r="B23" s="72">
        <v>0</v>
      </c>
      <c r="C23" s="73">
        <v>3000</v>
      </c>
      <c r="D23" s="74">
        <v>0</v>
      </c>
      <c r="E23" s="73">
        <v>0</v>
      </c>
    </row>
    <row r="24" spans="1:5" ht="15" customHeight="1">
      <c r="A24" s="76" t="s">
        <v>23</v>
      </c>
      <c r="B24" s="72">
        <f>2450+3662.2+16936.4+44057.8+80</f>
        <v>67186.400000000009</v>
      </c>
      <c r="C24" s="73">
        <v>20000</v>
      </c>
      <c r="D24" s="74">
        <v>0</v>
      </c>
      <c r="E24" s="73">
        <v>60000</v>
      </c>
    </row>
    <row r="25" spans="1:5" s="25" customFormat="1" ht="15" customHeight="1">
      <c r="A25" s="71" t="s">
        <v>117</v>
      </c>
      <c r="B25" s="72">
        <f>1783.38-18.49</f>
        <v>1764.89</v>
      </c>
      <c r="C25" s="73">
        <v>2000</v>
      </c>
      <c r="D25" s="74">
        <v>0</v>
      </c>
      <c r="E25" s="73">
        <v>2000</v>
      </c>
    </row>
    <row r="26" spans="1:5" s="25" customFormat="1" ht="15" customHeight="1">
      <c r="A26" s="71" t="s">
        <v>130</v>
      </c>
      <c r="B26" s="72">
        <v>0</v>
      </c>
      <c r="C26" s="73">
        <v>0</v>
      </c>
      <c r="D26" s="74">
        <v>0</v>
      </c>
      <c r="E26" s="73">
        <v>25000</v>
      </c>
    </row>
    <row r="27" spans="1:5" ht="15" customHeight="1">
      <c r="A27" s="71" t="s">
        <v>131</v>
      </c>
      <c r="B27" s="72">
        <f>1690-1690+7787</f>
        <v>7787</v>
      </c>
      <c r="C27" s="73">
        <v>0</v>
      </c>
      <c r="D27" s="74">
        <v>0</v>
      </c>
      <c r="E27" s="73">
        <v>5000</v>
      </c>
    </row>
    <row r="28" spans="1:5" ht="15" customHeight="1">
      <c r="A28" s="76" t="s">
        <v>88</v>
      </c>
      <c r="B28" s="72">
        <f>1398.64+35293.04+20666+4335+6525+1955+5935+660+815+1700+246+1450</f>
        <v>80978.679999999993</v>
      </c>
      <c r="C28" s="73">
        <v>85000</v>
      </c>
      <c r="D28" s="74">
        <v>0</v>
      </c>
      <c r="E28" s="73">
        <v>85000</v>
      </c>
    </row>
    <row r="29" spans="1:5" ht="15" customHeight="1">
      <c r="A29" s="71" t="s">
        <v>27</v>
      </c>
      <c r="B29" s="72">
        <f>120+60</f>
        <v>180</v>
      </c>
      <c r="C29" s="73">
        <v>1000</v>
      </c>
      <c r="D29" s="74">
        <v>0</v>
      </c>
      <c r="E29" s="73">
        <v>2000</v>
      </c>
    </row>
    <row r="30" spans="1:5" ht="15" customHeight="1" thickBot="1">
      <c r="A30" s="77" t="s">
        <v>28</v>
      </c>
      <c r="B30" s="78">
        <f>SUM(B5:B29)</f>
        <v>254941.17</v>
      </c>
      <c r="C30" s="79">
        <f>SUM(C5:C29)</f>
        <v>156750</v>
      </c>
      <c r="D30" s="80">
        <f>SUM(D6:D29)</f>
        <v>0</v>
      </c>
      <c r="E30" s="79">
        <f>SUM(E6:E29)</f>
        <v>260850</v>
      </c>
    </row>
    <row r="31" spans="1:5" ht="15" customHeight="1" thickTop="1">
      <c r="A31" s="77" t="s">
        <v>29</v>
      </c>
      <c r="B31" s="72"/>
      <c r="C31" s="82"/>
      <c r="D31" s="74"/>
      <c r="E31" s="82"/>
    </row>
    <row r="32" spans="1:5" ht="15" customHeight="1">
      <c r="A32" s="71" t="s">
        <v>32</v>
      </c>
      <c r="B32" s="72">
        <v>0</v>
      </c>
      <c r="C32" s="73">
        <v>-200</v>
      </c>
      <c r="D32" s="74">
        <v>0</v>
      </c>
      <c r="E32" s="73">
        <v>0</v>
      </c>
    </row>
    <row r="33" spans="1:5" ht="15" customHeight="1">
      <c r="A33" s="71" t="s">
        <v>33</v>
      </c>
      <c r="B33" s="72">
        <v>0</v>
      </c>
      <c r="C33" s="73">
        <v>0</v>
      </c>
      <c r="D33" s="74">
        <v>0</v>
      </c>
      <c r="E33" s="73">
        <v>0</v>
      </c>
    </row>
    <row r="34" spans="1:5" ht="15" customHeight="1">
      <c r="A34" s="71" t="s">
        <v>34</v>
      </c>
      <c r="B34" s="72">
        <f>-277.63-463.16-278.29-13.27-322.43-332.04-324.36-204.75-162.96-186.76</f>
        <v>-2565.6499999999996</v>
      </c>
      <c r="C34" s="73">
        <v>-8805</v>
      </c>
      <c r="D34" s="74">
        <v>0</v>
      </c>
      <c r="E34" s="73">
        <v>-8000</v>
      </c>
    </row>
    <row r="35" spans="1:5" ht="15" customHeight="1">
      <c r="A35" s="71" t="s">
        <v>118</v>
      </c>
      <c r="B35" s="72">
        <f>-20.74-961.74-487.43-2027.75-270.06-34.42-192.32-19.17-155.22-919.66-3705.04-37.36</f>
        <v>-8830.91</v>
      </c>
      <c r="C35" s="73">
        <v>-3500</v>
      </c>
      <c r="D35" s="74">
        <v>0</v>
      </c>
      <c r="E35" s="73">
        <v>-8000</v>
      </c>
    </row>
    <row r="36" spans="1:5" ht="15" customHeight="1">
      <c r="A36" s="71" t="s">
        <v>35</v>
      </c>
      <c r="B36" s="72">
        <v>0</v>
      </c>
      <c r="C36" s="73">
        <v>-6520</v>
      </c>
      <c r="D36" s="74">
        <v>0</v>
      </c>
      <c r="E36" s="73">
        <v>-6520</v>
      </c>
    </row>
    <row r="37" spans="1:5" ht="15" customHeight="1">
      <c r="A37" s="71" t="s">
        <v>36</v>
      </c>
      <c r="B37" s="72">
        <v>-200</v>
      </c>
      <c r="C37" s="73">
        <v>-200</v>
      </c>
      <c r="D37" s="74">
        <v>0</v>
      </c>
      <c r="E37" s="73">
        <v>-300</v>
      </c>
    </row>
    <row r="38" spans="1:5" ht="15" customHeight="1">
      <c r="A38" s="71" t="s">
        <v>114</v>
      </c>
      <c r="B38" s="72">
        <v>0</v>
      </c>
      <c r="C38" s="73">
        <v>-771.18</v>
      </c>
      <c r="D38" s="74">
        <v>0</v>
      </c>
      <c r="E38" s="73">
        <v>0</v>
      </c>
    </row>
    <row r="39" spans="1:5" ht="15" customHeight="1">
      <c r="A39" s="71" t="s">
        <v>128</v>
      </c>
      <c r="B39" s="72">
        <v>-606.65</v>
      </c>
      <c r="C39" s="73">
        <v>-1275</v>
      </c>
      <c r="D39" s="74">
        <v>0</v>
      </c>
      <c r="E39" s="73">
        <v>-1000</v>
      </c>
    </row>
    <row r="40" spans="1:5" ht="15" customHeight="1">
      <c r="A40" s="71" t="s">
        <v>90</v>
      </c>
      <c r="B40" s="72">
        <v>-77.150000000000006</v>
      </c>
      <c r="C40" s="73">
        <v>-100</v>
      </c>
      <c r="D40" s="74">
        <v>0</v>
      </c>
      <c r="E40" s="73">
        <v>-100</v>
      </c>
    </row>
    <row r="41" spans="1:5" ht="15" customHeight="1">
      <c r="A41" s="71" t="s">
        <v>132</v>
      </c>
      <c r="B41" s="72">
        <v>-161.52000000000001</v>
      </c>
      <c r="C41" s="73">
        <v>-400</v>
      </c>
      <c r="D41" s="74">
        <v>0</v>
      </c>
      <c r="E41" s="73">
        <v>-500</v>
      </c>
    </row>
    <row r="42" spans="1:5" ht="15" customHeight="1">
      <c r="A42" s="71" t="s">
        <v>9</v>
      </c>
      <c r="B42" s="72">
        <v>-573.16</v>
      </c>
      <c r="C42" s="73">
        <v>0</v>
      </c>
      <c r="D42" s="74">
        <v>0</v>
      </c>
      <c r="E42" s="73">
        <v>-500</v>
      </c>
    </row>
    <row r="43" spans="1:5" ht="15" customHeight="1">
      <c r="A43" s="71" t="s">
        <v>12</v>
      </c>
      <c r="B43" s="72">
        <v>0</v>
      </c>
      <c r="C43" s="73">
        <v>0</v>
      </c>
      <c r="D43" s="74">
        <v>0</v>
      </c>
      <c r="E43" s="73">
        <v>-16000</v>
      </c>
    </row>
    <row r="44" spans="1:5" ht="15" customHeight="1">
      <c r="A44" s="71" t="s">
        <v>16</v>
      </c>
      <c r="B44" s="72">
        <v>-1468.15</v>
      </c>
      <c r="C44" s="73">
        <v>-1700</v>
      </c>
      <c r="D44" s="74">
        <v>0</v>
      </c>
      <c r="E44" s="73">
        <v>-1500</v>
      </c>
    </row>
    <row r="45" spans="1:5" ht="15" customHeight="1">
      <c r="A45" s="71" t="s">
        <v>111</v>
      </c>
      <c r="B45" s="72">
        <v>0</v>
      </c>
      <c r="C45" s="73">
        <v>-200</v>
      </c>
      <c r="D45" s="74">
        <v>0</v>
      </c>
      <c r="E45" s="73">
        <v>0</v>
      </c>
    </row>
    <row r="46" spans="1:5" ht="15" customHeight="1">
      <c r="A46" s="71" t="s">
        <v>116</v>
      </c>
      <c r="B46" s="72">
        <v>0</v>
      </c>
      <c r="C46" s="73">
        <v>-1000</v>
      </c>
      <c r="D46" s="74">
        <v>0</v>
      </c>
      <c r="E46" s="73">
        <v>0</v>
      </c>
    </row>
    <row r="47" spans="1:5" ht="15" customHeight="1">
      <c r="A47" s="71" t="s">
        <v>23</v>
      </c>
      <c r="B47" s="72">
        <f>500-1900-3350-7534.86-3648.41</f>
        <v>-15933.27</v>
      </c>
      <c r="C47" s="73">
        <v>-10000</v>
      </c>
      <c r="D47" s="74">
        <v>0</v>
      </c>
      <c r="E47" s="73">
        <v>-20000</v>
      </c>
    </row>
    <row r="48" spans="1:5" ht="15" customHeight="1">
      <c r="A48" s="71" t="s">
        <v>131</v>
      </c>
      <c r="B48" s="72">
        <v>-257.5</v>
      </c>
      <c r="C48" s="73">
        <v>0</v>
      </c>
      <c r="D48" s="74">
        <v>0</v>
      </c>
      <c r="E48" s="73">
        <v>-200</v>
      </c>
    </row>
    <row r="49" spans="1:6" ht="15" customHeight="1">
      <c r="A49" s="71" t="s">
        <v>40</v>
      </c>
      <c r="B49" s="72">
        <f>-561-817.95+1835-1345</f>
        <v>-888.95</v>
      </c>
      <c r="C49" s="73">
        <v>-1000</v>
      </c>
      <c r="D49" s="74">
        <v>0</v>
      </c>
      <c r="E49" s="73">
        <v>-1500</v>
      </c>
    </row>
    <row r="50" spans="1:6" ht="15" customHeight="1">
      <c r="A50" s="71" t="s">
        <v>41</v>
      </c>
      <c r="B50" s="72">
        <f>-18958.91-12769.98-18703.89-19253.08</f>
        <v>-69685.86</v>
      </c>
      <c r="C50" s="73">
        <v>-79000</v>
      </c>
      <c r="D50" s="74">
        <v>0</v>
      </c>
      <c r="E50" s="73">
        <v>-90000</v>
      </c>
      <c r="F50" t="s">
        <v>133</v>
      </c>
    </row>
    <row r="51" spans="1:6" ht="15" customHeight="1">
      <c r="A51" s="71" t="s">
        <v>42</v>
      </c>
      <c r="B51" s="72">
        <v>-258</v>
      </c>
      <c r="C51" s="73">
        <v>-258</v>
      </c>
      <c r="D51" s="74">
        <v>0</v>
      </c>
      <c r="E51" s="73">
        <v>-300</v>
      </c>
    </row>
    <row r="52" spans="1:6" ht="15" customHeight="1">
      <c r="A52" s="71" t="s">
        <v>120</v>
      </c>
      <c r="B52" s="72">
        <f>-4880.56-1163.1</f>
        <v>-6043.66</v>
      </c>
      <c r="C52" s="73">
        <v>-6000</v>
      </c>
      <c r="D52" s="74">
        <v>0</v>
      </c>
      <c r="E52" s="73">
        <v>-2000</v>
      </c>
    </row>
    <row r="53" spans="1:6" ht="15" customHeight="1">
      <c r="A53" s="71" t="s">
        <v>44</v>
      </c>
      <c r="B53" s="72">
        <v>0</v>
      </c>
      <c r="C53" s="73">
        <v>-250</v>
      </c>
      <c r="D53" s="74">
        <v>0</v>
      </c>
      <c r="E53" s="73">
        <v>0</v>
      </c>
    </row>
    <row r="54" spans="1:6" ht="15" customHeight="1">
      <c r="A54" s="71" t="s">
        <v>134</v>
      </c>
      <c r="B54" s="72">
        <v>0</v>
      </c>
      <c r="C54" s="73">
        <v>0</v>
      </c>
      <c r="D54" s="74">
        <v>0</v>
      </c>
      <c r="E54" s="73">
        <v>-44000</v>
      </c>
    </row>
    <row r="55" spans="1:6" ht="15" customHeight="1">
      <c r="A55" s="71" t="s">
        <v>45</v>
      </c>
      <c r="B55" s="72">
        <v>0</v>
      </c>
      <c r="C55" s="73">
        <v>-250</v>
      </c>
      <c r="D55" s="74">
        <v>0</v>
      </c>
      <c r="E55" s="73">
        <v>0</v>
      </c>
    </row>
    <row r="56" spans="1:6" ht="15" customHeight="1">
      <c r="A56" s="71" t="s">
        <v>46</v>
      </c>
      <c r="B56" s="72">
        <f>-71.2-345.81-218.33</f>
        <v>-635.34</v>
      </c>
      <c r="C56" s="73">
        <v>-750</v>
      </c>
      <c r="D56" s="74">
        <v>0</v>
      </c>
      <c r="E56" s="73">
        <v>-750</v>
      </c>
    </row>
    <row r="57" spans="1:6" ht="15" customHeight="1">
      <c r="A57" s="71" t="s">
        <v>47</v>
      </c>
      <c r="B57" s="72">
        <f>-66.98-14.99-288.59-120.66-764.87-14.99-14.99-14.99-14.99-14.99-14.99-14.99</f>
        <v>-1361.02</v>
      </c>
      <c r="C57" s="73">
        <v>-1500</v>
      </c>
      <c r="D57" s="74">
        <v>0</v>
      </c>
      <c r="E57" s="73">
        <v>-1500</v>
      </c>
    </row>
    <row r="58" spans="1:6" ht="15" customHeight="1">
      <c r="A58" s="71" t="s">
        <v>48</v>
      </c>
      <c r="B58" s="72">
        <f>-11391.93-8407.71-12611.67-12611.67</f>
        <v>-45022.979999999996</v>
      </c>
      <c r="C58" s="73">
        <v>-46800</v>
      </c>
      <c r="D58" s="74">
        <v>0</v>
      </c>
      <c r="E58" s="73">
        <v>-60000</v>
      </c>
      <c r="F58" t="s">
        <v>133</v>
      </c>
    </row>
    <row r="59" spans="1:6" ht="15" customHeight="1">
      <c r="A59" s="71" t="s">
        <v>50</v>
      </c>
      <c r="B59" s="72">
        <v>-200</v>
      </c>
      <c r="C59" s="73">
        <v>-200</v>
      </c>
      <c r="D59" s="74">
        <v>0</v>
      </c>
      <c r="E59" s="73">
        <v>-200</v>
      </c>
    </row>
    <row r="60" spans="1:6" ht="15" customHeight="1">
      <c r="A60" s="71" t="s">
        <v>51</v>
      </c>
      <c r="B60" s="72">
        <v>0</v>
      </c>
      <c r="C60" s="73">
        <v>0</v>
      </c>
      <c r="D60" s="74">
        <v>0</v>
      </c>
      <c r="E60" s="73">
        <v>0</v>
      </c>
    </row>
    <row r="61" spans="1:6" ht="15" customHeight="1">
      <c r="A61" s="71" t="s">
        <v>53</v>
      </c>
      <c r="B61" s="72">
        <v>-515.70000000000005</v>
      </c>
      <c r="C61" s="73">
        <v>-500</v>
      </c>
      <c r="D61" s="74">
        <v>0</v>
      </c>
      <c r="E61" s="73">
        <v>-500</v>
      </c>
    </row>
    <row r="62" spans="1:6" s="25" customFormat="1" ht="15" customHeight="1">
      <c r="A62" s="71" t="s">
        <v>54</v>
      </c>
      <c r="B62" s="72">
        <f>-778.1-172.91</f>
        <v>-951.01</v>
      </c>
      <c r="C62" s="73">
        <v>-2000</v>
      </c>
      <c r="D62" s="74">
        <v>0</v>
      </c>
      <c r="E62" s="73">
        <v>-2000</v>
      </c>
    </row>
    <row r="63" spans="1:6" s="25" customFormat="1" ht="15" customHeight="1">
      <c r="A63" s="71" t="s">
        <v>56</v>
      </c>
      <c r="B63" s="72">
        <f>-377.64-30.44-557.5-146.04-607.52-642.7</f>
        <v>-2361.84</v>
      </c>
      <c r="C63" s="73">
        <v>0</v>
      </c>
      <c r="D63" s="74">
        <v>0</v>
      </c>
      <c r="E63" s="73">
        <v>-2400</v>
      </c>
      <c r="F63"/>
    </row>
    <row r="64" spans="1:6" ht="15" customHeight="1">
      <c r="A64" s="71" t="s">
        <v>57</v>
      </c>
      <c r="B64" s="72">
        <f>-3485-1755-6015</f>
        <v>-11255</v>
      </c>
      <c r="C64" s="73">
        <v>-7000</v>
      </c>
      <c r="D64" s="74">
        <v>0</v>
      </c>
      <c r="E64" s="73">
        <v>-10000</v>
      </c>
    </row>
    <row r="65" spans="1:10" ht="15" customHeight="1">
      <c r="A65" s="71" t="s">
        <v>121</v>
      </c>
      <c r="B65" s="72">
        <f>-72-312</f>
        <v>-384</v>
      </c>
      <c r="C65" s="73">
        <v>-375</v>
      </c>
      <c r="D65" s="74">
        <v>0</v>
      </c>
      <c r="E65" s="73">
        <v>-400</v>
      </c>
    </row>
    <row r="66" spans="1:10" ht="15" customHeight="1">
      <c r="A66" s="71" t="s">
        <v>27</v>
      </c>
      <c r="B66" s="72">
        <v>-1907.45</v>
      </c>
      <c r="C66" s="73">
        <v>-2000</v>
      </c>
      <c r="D66" s="74">
        <v>0</v>
      </c>
      <c r="E66" s="73">
        <v>-2000</v>
      </c>
      <c r="G66" s="66"/>
      <c r="H66" s="67"/>
    </row>
    <row r="67" spans="1:10" ht="15" customHeight="1">
      <c r="A67" s="71" t="s">
        <v>65</v>
      </c>
      <c r="B67" s="72">
        <f>-378.08-307.71-471.02-484.48</f>
        <v>-1641.29</v>
      </c>
      <c r="C67" s="73">
        <v>0</v>
      </c>
      <c r="D67" s="74">
        <v>0</v>
      </c>
      <c r="E67" s="73">
        <v>-2500</v>
      </c>
      <c r="G67" s="37"/>
      <c r="H67" s="67"/>
    </row>
    <row r="68" spans="1:10" s="50" customFormat="1" ht="15" customHeight="1">
      <c r="A68" s="71" t="s">
        <v>135</v>
      </c>
      <c r="B68" s="72">
        <v>0</v>
      </c>
      <c r="C68" s="73">
        <v>-19150</v>
      </c>
      <c r="D68" s="74">
        <v>0</v>
      </c>
      <c r="E68" s="73">
        <v>0</v>
      </c>
    </row>
    <row r="69" spans="1:10" ht="15" customHeight="1">
      <c r="A69" s="37" t="s">
        <v>122</v>
      </c>
      <c r="B69" s="72">
        <f>-5664-959.64-867.39-1865.1-322.36</f>
        <v>-9678.4900000000016</v>
      </c>
      <c r="C69" s="73">
        <v>-6000</v>
      </c>
      <c r="D69" s="74">
        <v>0</v>
      </c>
      <c r="E69" s="73">
        <f>-9655-14198</f>
        <v>-23853</v>
      </c>
    </row>
    <row r="70" spans="1:10" ht="15" customHeight="1">
      <c r="A70" s="37" t="s">
        <v>136</v>
      </c>
      <c r="B70" s="83">
        <f>-1240-595.91-261.08</f>
        <v>-2096.9899999999998</v>
      </c>
      <c r="C70" s="84">
        <v>0</v>
      </c>
      <c r="D70" s="83">
        <v>0</v>
      </c>
      <c r="E70" s="84">
        <v>-14253</v>
      </c>
    </row>
    <row r="71" spans="1:10" ht="15" customHeight="1" thickBot="1">
      <c r="A71" s="77" t="s">
        <v>59</v>
      </c>
      <c r="B71" s="85">
        <f>SUM(B31:B70)</f>
        <v>-185561.54000000004</v>
      </c>
      <c r="C71" s="88">
        <f>SUM(C31:C70)</f>
        <v>-207704.18</v>
      </c>
      <c r="D71" s="87">
        <f>SUM(D31:D70)</f>
        <v>0</v>
      </c>
      <c r="E71" s="88">
        <f>SUM(E31:E70)</f>
        <v>-320776</v>
      </c>
    </row>
    <row r="72" spans="1:10" ht="15" customHeight="1" thickTop="1">
      <c r="A72" s="89"/>
      <c r="B72" s="72"/>
      <c r="C72" s="81"/>
      <c r="D72" s="74"/>
      <c r="E72" s="81"/>
    </row>
    <row r="73" spans="1:10" ht="15" customHeight="1" thickBot="1">
      <c r="A73" s="77" t="s">
        <v>60</v>
      </c>
      <c r="B73" s="78">
        <f>B30+B71</f>
        <v>69379.629999999976</v>
      </c>
      <c r="C73" s="79">
        <f>C30+C71</f>
        <v>-50954.179999999993</v>
      </c>
      <c r="D73" s="80">
        <f>D30+D71</f>
        <v>0</v>
      </c>
      <c r="E73" s="79">
        <f>E30+E71</f>
        <v>-59926</v>
      </c>
    </row>
    <row r="74" spans="1:10" ht="15" customHeight="1" thickTop="1">
      <c r="A74" s="89"/>
      <c r="B74" s="72"/>
      <c r="C74" s="81"/>
      <c r="D74" s="74"/>
      <c r="E74" s="81"/>
    </row>
    <row r="75" spans="1:10" ht="15" customHeight="1">
      <c r="A75" t="s">
        <v>72</v>
      </c>
      <c r="B75" s="112">
        <v>251487.7</v>
      </c>
      <c r="C75" s="91">
        <f>B75</f>
        <v>251487.7</v>
      </c>
      <c r="D75" s="92">
        <f>B76</f>
        <v>320867.32999999996</v>
      </c>
      <c r="E75" s="91">
        <f>D75</f>
        <v>320867.32999999996</v>
      </c>
    </row>
    <row r="76" spans="1:10" s="63" customFormat="1" ht="15" customHeight="1" thickBot="1">
      <c r="A76" t="s">
        <v>73</v>
      </c>
      <c r="B76" s="113">
        <f>B75+B73</f>
        <v>320867.32999999996</v>
      </c>
      <c r="C76" s="96">
        <f>C75+C73</f>
        <v>200533.52000000002</v>
      </c>
      <c r="D76" s="95">
        <f>D75+D73</f>
        <v>320867.32999999996</v>
      </c>
      <c r="E76" s="96">
        <f>E75+E73</f>
        <v>260941.32999999996</v>
      </c>
    </row>
    <row r="77" spans="1:10" ht="15" customHeight="1">
      <c r="B77" s="61"/>
      <c r="C77" s="26"/>
      <c r="D77" s="26"/>
      <c r="E77" s="26"/>
      <c r="I77" s="37"/>
      <c r="J77" s="67"/>
    </row>
    <row r="78" spans="1:10" s="50" customFormat="1" ht="15" customHeight="1">
      <c r="A78" s="64" t="s">
        <v>97</v>
      </c>
      <c r="B78" s="50" t="s">
        <v>98</v>
      </c>
      <c r="C78" s="50" t="s">
        <v>99</v>
      </c>
      <c r="D78" s="50" t="s">
        <v>98</v>
      </c>
      <c r="E78" s="50" t="s">
        <v>99</v>
      </c>
    </row>
    <row r="79" spans="1:10" ht="15" customHeight="1">
      <c r="A79" s="69" t="s">
        <v>94</v>
      </c>
      <c r="B79" s="97">
        <v>0</v>
      </c>
      <c r="C79" s="97">
        <v>0</v>
      </c>
      <c r="D79" s="97">
        <f>C79</f>
        <v>0</v>
      </c>
      <c r="E79" s="97">
        <f t="shared" ref="E79:E85" si="0">D79</f>
        <v>0</v>
      </c>
    </row>
    <row r="80" spans="1:10" ht="15" customHeight="1">
      <c r="A80" s="69" t="s">
        <v>95</v>
      </c>
      <c r="B80" s="97">
        <v>2822.07</v>
      </c>
      <c r="C80" s="97">
        <v>9654.93</v>
      </c>
      <c r="D80" s="97">
        <f t="shared" ref="D80:D87" si="1">C80</f>
        <v>9654.93</v>
      </c>
      <c r="E80" s="97">
        <v>0</v>
      </c>
    </row>
    <row r="81" spans="1:6" ht="15" customHeight="1">
      <c r="A81" s="69" t="s">
        <v>123</v>
      </c>
      <c r="B81" s="97">
        <v>0</v>
      </c>
      <c r="C81" s="97">
        <v>14198.14</v>
      </c>
      <c r="D81" s="97">
        <f t="shared" si="1"/>
        <v>14198.14</v>
      </c>
      <c r="E81" s="97">
        <v>0</v>
      </c>
    </row>
    <row r="82" spans="1:6" ht="15" customHeight="1">
      <c r="A82" s="69" t="s">
        <v>137</v>
      </c>
      <c r="B82" s="97">
        <v>0</v>
      </c>
      <c r="C82" s="97">
        <v>0</v>
      </c>
      <c r="D82" s="97">
        <f t="shared" ref="D82" si="2">C82</f>
        <v>0</v>
      </c>
      <c r="E82" s="97">
        <v>15000</v>
      </c>
    </row>
    <row r="83" spans="1:6" ht="15" customHeight="1">
      <c r="A83" s="33" t="s">
        <v>65</v>
      </c>
      <c r="B83" s="97">
        <v>3426.56</v>
      </c>
      <c r="C83" s="97">
        <v>5269.75</v>
      </c>
      <c r="D83" s="97">
        <f t="shared" si="1"/>
        <v>5269.75</v>
      </c>
      <c r="E83" s="97">
        <v>0</v>
      </c>
    </row>
    <row r="84" spans="1:6" ht="15" customHeight="1">
      <c r="A84" s="69" t="s">
        <v>138</v>
      </c>
      <c r="B84" s="97">
        <v>0</v>
      </c>
      <c r="C84" s="97">
        <v>324.36</v>
      </c>
      <c r="D84" s="97">
        <f t="shared" si="1"/>
        <v>324.36</v>
      </c>
      <c r="E84" s="97">
        <v>324.36</v>
      </c>
    </row>
    <row r="85" spans="1:6" ht="15" customHeight="1">
      <c r="A85" t="s">
        <v>100</v>
      </c>
      <c r="B85" s="97">
        <v>3000</v>
      </c>
      <c r="C85" s="97">
        <v>3000</v>
      </c>
      <c r="D85" s="97">
        <f t="shared" si="1"/>
        <v>3000</v>
      </c>
      <c r="E85" s="97">
        <f t="shared" si="0"/>
        <v>3000</v>
      </c>
    </row>
    <row r="86" spans="1:6" ht="15" customHeight="1">
      <c r="A86" t="s">
        <v>139</v>
      </c>
      <c r="B86" s="97">
        <v>19150</v>
      </c>
      <c r="C86" s="97">
        <v>19150</v>
      </c>
      <c r="D86" s="97">
        <f t="shared" si="1"/>
        <v>19150</v>
      </c>
      <c r="E86" s="97">
        <v>0</v>
      </c>
    </row>
    <row r="87" spans="1:6" ht="15" customHeight="1">
      <c r="A87" t="s">
        <v>129</v>
      </c>
      <c r="B87" s="97">
        <v>0</v>
      </c>
      <c r="C87" s="97">
        <v>14253.01</v>
      </c>
      <c r="D87" s="97">
        <f t="shared" si="1"/>
        <v>14253.01</v>
      </c>
      <c r="E87" s="97">
        <v>0</v>
      </c>
    </row>
    <row r="88" spans="1:6" ht="15" customHeight="1">
      <c r="A88" t="s">
        <v>101</v>
      </c>
      <c r="B88" s="97">
        <v>126000</v>
      </c>
      <c r="C88" s="97">
        <v>126000</v>
      </c>
      <c r="D88" s="97">
        <f>-(E50+E58)</f>
        <v>150000</v>
      </c>
      <c r="E88" s="97">
        <f>D88</f>
        <v>150000</v>
      </c>
      <c r="F88" t="s">
        <v>140</v>
      </c>
    </row>
    <row r="89" spans="1:6" s="63" customFormat="1" ht="15" customHeight="1">
      <c r="A89" s="65" t="s">
        <v>102</v>
      </c>
      <c r="B89" s="98">
        <f>SUM(B79:B88)</f>
        <v>154398.63</v>
      </c>
      <c r="C89" s="98">
        <f>SUM(C79:C88)</f>
        <v>191850.19</v>
      </c>
      <c r="D89" s="98">
        <f>SUM(D79:D88)</f>
        <v>215850.19</v>
      </c>
      <c r="E89" s="98">
        <f>SUM(E79:E88)</f>
        <v>168324.36</v>
      </c>
    </row>
    <row r="90" spans="1:6" s="63" customFormat="1" ht="15" customHeight="1">
      <c r="A90" s="65" t="s">
        <v>103</v>
      </c>
      <c r="B90" s="98">
        <f>B75-B89</f>
        <v>97089.07</v>
      </c>
      <c r="C90" s="98">
        <f>C76-C89</f>
        <v>8683.3300000000163</v>
      </c>
      <c r="D90" s="98">
        <f>D75-D89</f>
        <v>105017.13999999996</v>
      </c>
      <c r="E90" s="98">
        <f>E76-E89</f>
        <v>92616.969999999972</v>
      </c>
    </row>
    <row r="91" spans="1:6" s="63" customFormat="1" ht="15" customHeight="1">
      <c r="A91" s="65" t="s">
        <v>104</v>
      </c>
      <c r="B91" s="98">
        <f>SUM(B89:B90)</f>
        <v>251487.7</v>
      </c>
      <c r="C91" s="98">
        <f t="shared" ref="C91:E91" si="3">SUM(C89:C90)</f>
        <v>200533.52000000002</v>
      </c>
      <c r="D91" s="98">
        <f t="shared" si="3"/>
        <v>320867.32999999996</v>
      </c>
      <c r="E91" s="98">
        <f t="shared" si="3"/>
        <v>260941.32999999996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558BE652F91047A8D5C3E5B2925CAF" ma:contentTypeVersion="8" ma:contentTypeDescription="Create a new document." ma:contentTypeScope="" ma:versionID="5545eeeffb7e0a0da3cedbf48cd6304e">
  <xsd:schema xmlns:xsd="http://www.w3.org/2001/XMLSchema" xmlns:xs="http://www.w3.org/2001/XMLSchema" xmlns:p="http://schemas.microsoft.com/office/2006/metadata/properties" xmlns:ns3="2d465a51-06c3-4f73-b3e9-820484fbec77" targetNamespace="http://schemas.microsoft.com/office/2006/metadata/properties" ma:root="true" ma:fieldsID="8397c0a2218e238defe393054633df93" ns3:_="">
    <xsd:import namespace="2d465a51-06c3-4f73-b3e9-820484fbec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65a51-06c3-4f73-b3e9-820484fbec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6DD24E-31D0-48B8-9195-BA982D163CAE}"/>
</file>

<file path=customXml/itemProps2.xml><?xml version="1.0" encoding="utf-8"?>
<ds:datastoreItem xmlns:ds="http://schemas.openxmlformats.org/officeDocument/2006/customXml" ds:itemID="{4FB0F9D9-36EE-4B2C-A74B-B3CD3B49C76A}"/>
</file>

<file path=customXml/itemProps3.xml><?xml version="1.0" encoding="utf-8"?>
<ds:datastoreItem xmlns:ds="http://schemas.openxmlformats.org/officeDocument/2006/customXml" ds:itemID="{D7227E68-5B28-455F-AEA2-C31C420246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VV Treasurer</dc:creator>
  <cp:keywords/>
  <dc:description/>
  <cp:lastModifiedBy>VVPTA President</cp:lastModifiedBy>
  <cp:revision/>
  <dcterms:created xsi:type="dcterms:W3CDTF">2018-08-20T20:05:15Z</dcterms:created>
  <dcterms:modified xsi:type="dcterms:W3CDTF">2022-09-09T22:26:39Z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0x010100F3558BE652F91047A8D5C3E5B2925CAF</vt:lpwstr>
  </property>
</Properties>
</file>